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l.sk\shared\SHARED_W\HospodarskaSprava\HSa_plany\OPaS_OdEaMZ\2024\MOLNÁROVÁ\OBMENA pre ŠAFÁRA\"/>
    </mc:Choice>
  </mc:AlternateContent>
  <bookViews>
    <workbookView xWindow="0" yWindow="0" windowWidth="21855" windowHeight="14940"/>
  </bookViews>
  <sheets>
    <sheet name="Výsledok" sheetId="5" r:id="rId1"/>
    <sheet name="Plán obstarania" sheetId="6" r:id="rId2"/>
    <sheet name="Priemerný vek vozidiel MO SR" sheetId="8" r:id="rId3"/>
  </sheets>
  <definedNames>
    <definedName name="_xlnm._FilterDatabase" localSheetId="1" hidden="1">'Plán obstarania'!$A$9:$Z$76</definedName>
  </definedNames>
  <calcPr calcId="162913" iterateDelta="1E-4"/>
</workbook>
</file>

<file path=xl/calcChain.xml><?xml version="1.0" encoding="utf-8"?>
<calcChain xmlns="http://schemas.openxmlformats.org/spreadsheetml/2006/main">
  <c r="K11" i="5" l="1"/>
  <c r="G11" i="5"/>
  <c r="K10" i="5"/>
  <c r="K9" i="5"/>
  <c r="K8" i="5"/>
  <c r="F11" i="5"/>
  <c r="E11" i="5"/>
  <c r="B74" i="8" l="1"/>
  <c r="O74" i="8"/>
  <c r="B131" i="8"/>
  <c r="O131" i="8"/>
  <c r="B189" i="8"/>
  <c r="O189" i="8"/>
  <c r="B247" i="8"/>
  <c r="O247" i="8"/>
  <c r="M246" i="8"/>
  <c r="M245" i="8"/>
  <c r="M244" i="8"/>
  <c r="M243" i="8"/>
  <c r="M242" i="8"/>
  <c r="M241" i="8"/>
  <c r="M240" i="8"/>
  <c r="M239" i="8"/>
  <c r="M238" i="8"/>
  <c r="M247" i="8" s="1"/>
  <c r="M180" i="8"/>
  <c r="M188" i="8"/>
  <c r="M187" i="8"/>
  <c r="M186" i="8"/>
  <c r="M185" i="8"/>
  <c r="O185" i="8" s="1"/>
  <c r="M184" i="8"/>
  <c r="M183" i="8"/>
  <c r="O183" i="8" s="1"/>
  <c r="M182" i="8"/>
  <c r="O182" i="8" s="1"/>
  <c r="M181" i="8"/>
  <c r="O180" i="8"/>
  <c r="M127" i="8"/>
  <c r="O127" i="8" s="1"/>
  <c r="M125" i="8"/>
  <c r="O125" i="8" s="1"/>
  <c r="M122" i="8"/>
  <c r="O274" i="8"/>
  <c r="N274" i="8"/>
  <c r="M274" i="8"/>
  <c r="L274" i="8"/>
  <c r="K274" i="8"/>
  <c r="J274" i="8"/>
  <c r="I274" i="8"/>
  <c r="H274" i="8"/>
  <c r="G274" i="8"/>
  <c r="F274" i="8"/>
  <c r="E274" i="8"/>
  <c r="D274" i="8"/>
  <c r="C274" i="8"/>
  <c r="O216" i="8"/>
  <c r="N216" i="8"/>
  <c r="M216" i="8"/>
  <c r="L216" i="8"/>
  <c r="K216" i="8"/>
  <c r="J216" i="8"/>
  <c r="I216" i="8"/>
  <c r="H216" i="8"/>
  <c r="G216" i="8"/>
  <c r="F216" i="8"/>
  <c r="E216" i="8"/>
  <c r="D216" i="8"/>
  <c r="C216" i="8"/>
  <c r="O158" i="8"/>
  <c r="N158" i="8"/>
  <c r="M158" i="8"/>
  <c r="L158" i="8"/>
  <c r="K158" i="8"/>
  <c r="J158" i="8"/>
  <c r="I158" i="8"/>
  <c r="H158" i="8"/>
  <c r="G158" i="8"/>
  <c r="F158" i="8"/>
  <c r="E158" i="8"/>
  <c r="D158" i="8"/>
  <c r="C158" i="8"/>
  <c r="M70" i="8"/>
  <c r="M68" i="8"/>
  <c r="M65" i="8"/>
  <c r="O242" i="8"/>
  <c r="O241" i="8"/>
  <c r="O240" i="8"/>
  <c r="O246" i="8"/>
  <c r="O245" i="8"/>
  <c r="O244" i="8"/>
  <c r="O243" i="8"/>
  <c r="O188" i="8"/>
  <c r="O187" i="8"/>
  <c r="O184" i="8"/>
  <c r="O186" i="8"/>
  <c r="O126" i="8"/>
  <c r="M130" i="8"/>
  <c r="O130" i="8" s="1"/>
  <c r="M129" i="8"/>
  <c r="O129" i="8" s="1"/>
  <c r="M128" i="8"/>
  <c r="O128" i="8" s="1"/>
  <c r="M126" i="8"/>
  <c r="M124" i="8"/>
  <c r="O124" i="8" s="1"/>
  <c r="M123" i="8"/>
  <c r="M73" i="8"/>
  <c r="M72" i="8"/>
  <c r="M71" i="8"/>
  <c r="M69" i="8"/>
  <c r="M67" i="8"/>
  <c r="O238" i="8" l="1"/>
  <c r="M131" i="8"/>
  <c r="O122" i="8"/>
  <c r="M189" i="8"/>
  <c r="M74" i="8"/>
  <c r="M15" i="8" l="1"/>
  <c r="M14" i="8"/>
  <c r="M13" i="8"/>
  <c r="M12" i="8"/>
  <c r="M11" i="8"/>
  <c r="M10" i="8"/>
  <c r="M9" i="8"/>
  <c r="M8" i="8"/>
  <c r="M7" i="8"/>
  <c r="M16" i="8" s="1"/>
  <c r="E132" i="6" l="1"/>
  <c r="V120" i="6" l="1"/>
  <c r="T132" i="6"/>
  <c r="S132" i="6"/>
  <c r="Q132" i="6"/>
  <c r="P132" i="6"/>
  <c r="O132" i="6"/>
  <c r="H132" i="6"/>
  <c r="G132" i="6"/>
  <c r="D132" i="6"/>
  <c r="C132" i="6"/>
  <c r="W120" i="6"/>
  <c r="M120" i="6"/>
  <c r="W110" i="6"/>
  <c r="V110" i="6"/>
  <c r="U110" i="6"/>
  <c r="M110" i="6"/>
  <c r="I110" i="6"/>
  <c r="W88" i="6"/>
  <c r="V88" i="6"/>
  <c r="U88" i="6"/>
  <c r="M88" i="6"/>
  <c r="W85" i="6"/>
  <c r="V85" i="6"/>
  <c r="U85" i="6"/>
  <c r="M85" i="6"/>
  <c r="I85" i="6"/>
  <c r="R6" i="5" l="1"/>
  <c r="O287" i="8" l="1"/>
  <c r="N287" i="8"/>
  <c r="M287" i="8"/>
  <c r="L287" i="8"/>
  <c r="K287" i="8"/>
  <c r="J287" i="8"/>
  <c r="I287" i="8"/>
  <c r="H287" i="8"/>
  <c r="G287" i="8"/>
  <c r="F287" i="8"/>
  <c r="E287" i="8"/>
  <c r="D287" i="8"/>
  <c r="C287" i="8"/>
  <c r="O261" i="8"/>
  <c r="N261" i="8"/>
  <c r="M261" i="8"/>
  <c r="L261" i="8"/>
  <c r="K261" i="8"/>
  <c r="J261" i="8"/>
  <c r="I261" i="8"/>
  <c r="H261" i="8"/>
  <c r="G261" i="8"/>
  <c r="F261" i="8"/>
  <c r="E261" i="8"/>
  <c r="D261" i="8"/>
  <c r="C261" i="8"/>
  <c r="C289" i="8" l="1"/>
  <c r="O229" i="8"/>
  <c r="N229" i="8"/>
  <c r="M229" i="8"/>
  <c r="L229" i="8"/>
  <c r="K229" i="8"/>
  <c r="J229" i="8"/>
  <c r="I229" i="8"/>
  <c r="H229" i="8"/>
  <c r="G229" i="8"/>
  <c r="F229" i="8"/>
  <c r="E229" i="8"/>
  <c r="D229" i="8"/>
  <c r="C229" i="8"/>
  <c r="O203" i="8"/>
  <c r="N203" i="8"/>
  <c r="M203" i="8"/>
  <c r="L203" i="8"/>
  <c r="K203" i="8"/>
  <c r="J203" i="8"/>
  <c r="I203" i="8"/>
  <c r="H203" i="8"/>
  <c r="G203" i="8"/>
  <c r="F203" i="8"/>
  <c r="E203" i="8"/>
  <c r="D203" i="8"/>
  <c r="C203" i="8"/>
  <c r="O171" i="8"/>
  <c r="N171" i="8"/>
  <c r="M171" i="8"/>
  <c r="L171" i="8"/>
  <c r="K171" i="8"/>
  <c r="J171" i="8"/>
  <c r="I171" i="8"/>
  <c r="H171" i="8"/>
  <c r="G171" i="8"/>
  <c r="F171" i="8"/>
  <c r="E171" i="8"/>
  <c r="D171" i="8"/>
  <c r="C171" i="8"/>
  <c r="O145" i="8"/>
  <c r="N145" i="8"/>
  <c r="M145" i="8"/>
  <c r="L145" i="8"/>
  <c r="K145" i="8"/>
  <c r="J145" i="8"/>
  <c r="I145" i="8"/>
  <c r="H145" i="8"/>
  <c r="G145" i="8"/>
  <c r="F145" i="8"/>
  <c r="E145" i="8"/>
  <c r="D145" i="8"/>
  <c r="C145" i="8"/>
  <c r="M9" i="6"/>
  <c r="M97" i="6"/>
  <c r="K132" i="6"/>
  <c r="L132" i="6"/>
  <c r="M132" i="6" l="1"/>
  <c r="C231" i="8"/>
  <c r="C173" i="8"/>
  <c r="M66" i="8" l="1"/>
  <c r="O67" i="8"/>
  <c r="O69" i="8"/>
  <c r="O68" i="8"/>
  <c r="O114" i="8"/>
  <c r="K114" i="8"/>
  <c r="L114" i="8"/>
  <c r="M114" i="8"/>
  <c r="N114" i="8"/>
  <c r="K56" i="8"/>
  <c r="L56" i="8"/>
  <c r="M56" i="8"/>
  <c r="N56" i="8"/>
  <c r="I56" i="8"/>
  <c r="J56" i="8"/>
  <c r="O72" i="8"/>
  <c r="O71" i="8"/>
  <c r="O70" i="8"/>
  <c r="I114" i="8"/>
  <c r="J114" i="8"/>
  <c r="H114" i="8"/>
  <c r="G114" i="8"/>
  <c r="F114" i="8"/>
  <c r="E114" i="8"/>
  <c r="D114" i="8"/>
  <c r="C114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C116" i="8" l="1"/>
  <c r="O65" i="8"/>
  <c r="O73" i="8"/>
  <c r="E30" i="8" l="1"/>
  <c r="F30" i="8"/>
  <c r="G30" i="8"/>
  <c r="H30" i="8"/>
  <c r="I30" i="8"/>
  <c r="J30" i="8"/>
  <c r="K30" i="8"/>
  <c r="L30" i="8"/>
  <c r="M30" i="8"/>
  <c r="N30" i="8"/>
  <c r="O30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C56" i="8"/>
  <c r="D56" i="8"/>
  <c r="E56" i="8"/>
  <c r="F56" i="8"/>
  <c r="G56" i="8"/>
  <c r="H56" i="8"/>
  <c r="O56" i="8"/>
  <c r="D30" i="8"/>
  <c r="C30" i="8"/>
  <c r="C58" i="8" l="1"/>
  <c r="W97" i="6"/>
  <c r="V97" i="6"/>
  <c r="U97" i="6"/>
  <c r="I97" i="6"/>
  <c r="I9" i="6"/>
  <c r="W9" i="6"/>
  <c r="W132" i="6" s="1"/>
  <c r="V9" i="6"/>
  <c r="V132" i="6" s="1"/>
  <c r="U9" i="6"/>
  <c r="U132" i="6" s="1"/>
  <c r="I132" i="6" l="1"/>
  <c r="X132" i="6"/>
  <c r="K7" i="5" l="1"/>
  <c r="K5" i="5"/>
  <c r="K4" i="5"/>
  <c r="K6" i="5"/>
  <c r="K3" i="5"/>
  <c r="C11" i="5" l="1"/>
  <c r="K2" i="5" l="1"/>
</calcChain>
</file>

<file path=xl/sharedStrings.xml><?xml version="1.0" encoding="utf-8"?>
<sst xmlns="http://schemas.openxmlformats.org/spreadsheetml/2006/main" count="698" uniqueCount="159">
  <si>
    <t>os.automobil-sedan</t>
  </si>
  <si>
    <t>os.automobil-limuzína</t>
  </si>
  <si>
    <t>I. a II. ktg</t>
  </si>
  <si>
    <t>Nedoplnenosť</t>
  </si>
  <si>
    <t>Celkom potreba (obmena + doplnenie) v ks</t>
  </si>
  <si>
    <t>Potreba v €</t>
  </si>
  <si>
    <t>os automobil - osobný kombi G</t>
  </si>
  <si>
    <t xml:space="preserve">os automobil - osobný kombi  </t>
  </si>
  <si>
    <t>os automobil - kombi</t>
  </si>
  <si>
    <t>os automobil - špec montážny</t>
  </si>
  <si>
    <t>Nákl automobil N1 valníkový</t>
  </si>
  <si>
    <t>Nákl automobil N1 PICK UP</t>
  </si>
  <si>
    <t>Nákl automobil N1 skriňový</t>
  </si>
  <si>
    <t>Celkom</t>
  </si>
  <si>
    <t>Názov podľa nomenklatúry</t>
  </si>
  <si>
    <t>rok výroby</t>
  </si>
  <si>
    <t>počet kusov</t>
  </si>
  <si>
    <t>fin. limit (v €)</t>
  </si>
  <si>
    <t>Spolu fin. limit 2025-2029 (v €)</t>
  </si>
  <si>
    <t>FABIA CLASSIC 1,4 50KW</t>
  </si>
  <si>
    <t>2002-2003</t>
  </si>
  <si>
    <t>OCTAVIA 2,0 TDI 103KW</t>
  </si>
  <si>
    <t>OCTAVIA 1,9 TDI 77KW</t>
  </si>
  <si>
    <t>OCTAVIA AMBIENTE 1,9 TDI</t>
  </si>
  <si>
    <t>KIA CEED 1,6 CRDI LX</t>
  </si>
  <si>
    <t>CITROEN C4 1,6I 16V</t>
  </si>
  <si>
    <t>HONDA CITY GE4 1,4 61KW</t>
  </si>
  <si>
    <t>Poznámka</t>
  </si>
  <si>
    <t>obmena</t>
  </si>
  <si>
    <t>Dopplnenie na TMP       (v ks)</t>
  </si>
  <si>
    <t>NISSAN PATHFINDER COM</t>
  </si>
  <si>
    <t>NISSAN PATHFINDER COM S NAV</t>
  </si>
  <si>
    <t>MB VITO 111CDI KOMP 80KW</t>
  </si>
  <si>
    <t>SPOLU</t>
  </si>
  <si>
    <t>Priemerný rok výroby</t>
  </si>
  <si>
    <t>Priemerný vek</t>
  </si>
  <si>
    <t>CELKOM</t>
  </si>
  <si>
    <t>Počet vozidiel celkom</t>
  </si>
  <si>
    <t>Priemerný vek hodnotených automobilov</t>
  </si>
  <si>
    <t>počet kusov / VPZ v rozpise</t>
  </si>
  <si>
    <t>Aktuálny stav - rok 2024</t>
  </si>
  <si>
    <t>Príloha č.1</t>
  </si>
  <si>
    <t xml:space="preserve">list č.:1 </t>
  </si>
  <si>
    <t>list č.: 2</t>
  </si>
  <si>
    <t>Stav v roku 2024                 po akvizícií a obmene</t>
  </si>
  <si>
    <r>
      <t xml:space="preserve">Stav v roku 2025                                                                                                                               </t>
    </r>
    <r>
      <rPr>
        <b/>
        <sz val="16"/>
        <rFont val="Arial"/>
        <family val="2"/>
        <charset val="238"/>
      </rPr>
      <t xml:space="preserve"> K priemernému veku vozidiel je potrebné pripočítať 1 rok pre získanie informácie o priemernom veku vozidiel v roku 2025 </t>
    </r>
    <r>
      <rPr>
        <b/>
        <sz val="20"/>
        <rFont val="Arial"/>
        <family val="2"/>
        <charset val="238"/>
      </rPr>
      <t xml:space="preserve">               </t>
    </r>
  </si>
  <si>
    <t>list č.: 3</t>
  </si>
  <si>
    <r>
      <t xml:space="preserve">Stav v roku 2026                                                                                                                               </t>
    </r>
    <r>
      <rPr>
        <b/>
        <sz val="16"/>
        <rFont val="Arial"/>
        <family val="2"/>
        <charset val="238"/>
      </rPr>
      <t xml:space="preserve"> K priemernému veku vozidiel je potrebné pripočítať 2 roky pre získanie informácie o priemernom veku vozidiel v roku 2026</t>
    </r>
    <r>
      <rPr>
        <b/>
        <sz val="20"/>
        <rFont val="Arial"/>
        <family val="2"/>
        <charset val="238"/>
      </rPr>
      <t xml:space="preserve">              </t>
    </r>
  </si>
  <si>
    <t>list č.: 4</t>
  </si>
  <si>
    <r>
      <t xml:space="preserve">Stav v roku 2027                                                                                                                               </t>
    </r>
    <r>
      <rPr>
        <b/>
        <sz val="16"/>
        <rFont val="Arial"/>
        <family val="2"/>
        <charset val="238"/>
      </rPr>
      <t xml:space="preserve"> K priemernému veku vozidiel je potrebné pripočítať 3 roky pre získanie informácie o priemernom veku vozidiel v roku 2027</t>
    </r>
    <r>
      <rPr>
        <b/>
        <sz val="20"/>
        <rFont val="Arial"/>
        <family val="2"/>
        <charset val="238"/>
      </rPr>
      <t xml:space="preserve">              </t>
    </r>
  </si>
  <si>
    <t>list č.: 5</t>
  </si>
  <si>
    <t>počet listov: 5 x A3</t>
  </si>
  <si>
    <t>Dopplnenie na TMP                      (v ks)</t>
  </si>
  <si>
    <t>Dopplnenie na TMP                             (v ks)</t>
  </si>
  <si>
    <t>Dopplnenie na TMP                         (v ks)</t>
  </si>
  <si>
    <t>Spolu potreba obmeny                  (v ks)</t>
  </si>
  <si>
    <t>Spolou potreba doplnenia           na TMP</t>
  </si>
  <si>
    <t>List č.: 2</t>
  </si>
  <si>
    <t>List č.: 1</t>
  </si>
  <si>
    <t>Príloha č.:2</t>
  </si>
  <si>
    <t>Plánovaný cyklus obmeny a doplnneia na roky 2024 - 2027</t>
  </si>
  <si>
    <t>Znižovanie priemerného veku vozidiel v závislosti na realizácií časového plánu obmeny, vyradenia a doplnenia v horizonte 2024-2027</t>
  </si>
  <si>
    <t>MO SR</t>
  </si>
  <si>
    <t>TMP</t>
  </si>
  <si>
    <t xml:space="preserve">Skutočné počty </t>
  </si>
  <si>
    <t xml:space="preserve">Skutočne RO 02 </t>
  </si>
  <si>
    <t>Rok výroby  2013 a staršie - potreba obmeny</t>
  </si>
  <si>
    <t>Cena bez DPH</t>
  </si>
  <si>
    <t>Cena s DPH</t>
  </si>
  <si>
    <t>ks</t>
  </si>
  <si>
    <t>Celkom bez DPH</t>
  </si>
  <si>
    <t>Celkom s DPH</t>
  </si>
  <si>
    <t>Automobil osobný hatchback</t>
  </si>
  <si>
    <t>Automobil osobný kombi</t>
  </si>
  <si>
    <t>Automobil osobný sedan</t>
  </si>
  <si>
    <t>Automobil osobný plug-in hybrid</t>
  </si>
  <si>
    <t>Automobil osobný na elektrický pohon</t>
  </si>
  <si>
    <t>Dodávkový elektromobil</t>
  </si>
  <si>
    <t>Mikrobus - spaľovací motor</t>
  </si>
  <si>
    <t>Mikrobus - elektrický pohon</t>
  </si>
  <si>
    <t>Osobný kombi G - SUV</t>
  </si>
  <si>
    <t>Typ vozidla podľa PHZ</t>
  </si>
  <si>
    <t>1995-2013</t>
  </si>
  <si>
    <t>OCTAVIA 1,9 TDI 77 KW</t>
  </si>
  <si>
    <t>VW PASSAT 2,5 TDI 120 KW</t>
  </si>
  <si>
    <t>VW PASSAT CL 2,0 TDI 6ST 103 KW</t>
  </si>
  <si>
    <t>ŠKODA SUPERB COMF V6 2,5 TDI</t>
  </si>
  <si>
    <t>OPEL VECTRA SKD ZAZ 2,2 1883</t>
  </si>
  <si>
    <t>PASSAT 1,9 HIGHLINE TDI</t>
  </si>
  <si>
    <t>TOYOTA AURIS 1,6 LE 5D 91 kW</t>
  </si>
  <si>
    <t>OCTAVIA ELEGAN 1,9 TDI 81 KW</t>
  </si>
  <si>
    <t>PEUG 207 URBAN 1,4HDI 50 KW</t>
  </si>
  <si>
    <t>FABIA CLAS COMBI 1,4 50 KW</t>
  </si>
  <si>
    <t>Š-RAPID 1,6 TDI SPACEBACK</t>
  </si>
  <si>
    <t>VW PASSAT CL 3,2 V6-4184 KW</t>
  </si>
  <si>
    <t>OCTAVIA ELEGAN 1,9 TDI 77KW</t>
  </si>
  <si>
    <t>OCTAVIA 2,0 TDI 110KW</t>
  </si>
  <si>
    <t>OCTAVIA ELEGAN 1,6 75KW</t>
  </si>
  <si>
    <t>PEUG 207 URBAN 1,4HDI 50KW</t>
  </si>
  <si>
    <t>OPEL VECTRA 1,8</t>
  </si>
  <si>
    <t>FABIA 1,4 TDI 51 KW</t>
  </si>
  <si>
    <t>ŠKODA FABIA 1,2 TSI 63 KW</t>
  </si>
  <si>
    <t>FABIA CLASSIC 1,4 50 KW</t>
  </si>
  <si>
    <t>Š-RAPID 1,6 TDI 66 KW SPACE</t>
  </si>
  <si>
    <t xml:space="preserve">VW PASSAT CL 2,0 TDI </t>
  </si>
  <si>
    <t>BMW 745 LI</t>
  </si>
  <si>
    <t>OPEL ASTRA FLEX 5T 5G 100PS</t>
  </si>
  <si>
    <t xml:space="preserve">NISSAN PATHFINDER COM </t>
  </si>
  <si>
    <t>NISSAN PATROL 3,0 D Wagon A/T</t>
  </si>
  <si>
    <t>NISSAN QASH 2,0DCI 4X4</t>
  </si>
  <si>
    <t>NISSAN PATH COM S NAV</t>
  </si>
  <si>
    <t>VW PASSAT 2,0 TDI 4M 103 KW</t>
  </si>
  <si>
    <t>OCTAVIA CLASSIC 1,9 TDI 77 KW</t>
  </si>
  <si>
    <t>OCTAVIA CLAS 1,9TDI 77 KW</t>
  </si>
  <si>
    <t>OCTAVIA AMB 1,9 TDI 66KW</t>
  </si>
  <si>
    <t>FABIA COM CLASS 1,4 50KW</t>
  </si>
  <si>
    <t>VW PASSAT HIG 2,0 TDI 140 KW</t>
  </si>
  <si>
    <t>CRAFTER 2,5 TDI</t>
  </si>
  <si>
    <t>VW TRANSPORTER 2,4 D</t>
  </si>
  <si>
    <t>VW T4 KOM 2,5 TDI LR 65 KW</t>
  </si>
  <si>
    <t>VW CARAVELA 2007 2,5 TDI 96 KW</t>
  </si>
  <si>
    <t>MB VIANO 2,0 CDI KOMP LANG</t>
  </si>
  <si>
    <t>MB VITO 111 CDI KOMP KOM 110 KW</t>
  </si>
  <si>
    <t>MB VITO115CDI KOMP LANG</t>
  </si>
  <si>
    <t>MB VITO111CDI KOMP LANG 110 KW</t>
  </si>
  <si>
    <t>HONDA CRV 2,0 108KW</t>
  </si>
  <si>
    <t>VW TOURAN 2,0 TDI 100KW</t>
  </si>
  <si>
    <t>VW CADDY 2K 2,0 SDI 51KW</t>
  </si>
  <si>
    <t>MB VITO 111 CDI KOM KOM 110 KW</t>
  </si>
  <si>
    <t>VW TRAN. 3,2 VP TIPTRONIK 173 KW</t>
  </si>
  <si>
    <t>Počet listov: 2 x A3</t>
  </si>
  <si>
    <t>k č.: HSa-80-22/2024</t>
  </si>
  <si>
    <t>Ministerstvo obrany SR</t>
  </si>
  <si>
    <t>Hospodárska správa</t>
  </si>
  <si>
    <t>aut. os. hatchback</t>
  </si>
  <si>
    <t>aut. os. plug-in hybrid</t>
  </si>
  <si>
    <t>aut. os. sedan</t>
  </si>
  <si>
    <t>aut. os. kombi</t>
  </si>
  <si>
    <t>dodávkový elektromobil</t>
  </si>
  <si>
    <t>MB VITO111CDI KOMP LANG 110KW</t>
  </si>
  <si>
    <t>osobný kombi G - SUV</t>
  </si>
  <si>
    <t>aut. os. na el. pohon</t>
  </si>
  <si>
    <t>mikrobus - spaľ. motor</t>
  </si>
  <si>
    <t>Rok výroby vozidiel v zásobe MO SR</t>
  </si>
  <si>
    <r>
      <t xml:space="preserve">Priemerný vek vozidiel </t>
    </r>
    <r>
      <rPr>
        <b/>
        <sz val="10"/>
        <rFont val="Arial"/>
        <family val="2"/>
        <charset val="238"/>
      </rPr>
      <t>MO SR</t>
    </r>
  </si>
  <si>
    <t>Priemerný vek vozidiel MO SR</t>
  </si>
  <si>
    <t>k HSa-80-22/2024 - Príloha č 1</t>
  </si>
  <si>
    <t>mikrobus - el. pohon</t>
  </si>
  <si>
    <t>k HSa-80-22/2024 - Príloha č. 2</t>
  </si>
  <si>
    <t>vozidlá, ktorým sa obmenou zmení názov nomenklatúry</t>
  </si>
  <si>
    <t>os. automobil-sedan</t>
  </si>
  <si>
    <t>os. automobil-limuzína</t>
  </si>
  <si>
    <t>os. automobil - osobný kombi G</t>
  </si>
  <si>
    <t xml:space="preserve">os. automobil - osobný kombi  </t>
  </si>
  <si>
    <t>os. automobil - špec montážny</t>
  </si>
  <si>
    <t>os. automobil - kombi</t>
  </si>
  <si>
    <t>nákl. aut. N1 valníkový</t>
  </si>
  <si>
    <t>nákl. aut. N1 PICK UP</t>
  </si>
  <si>
    <t>nákl. aut. N1 skriňový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</si>
</sst>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24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b/>
      <sz val="13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2"/>
      <name val="Arial CE"/>
      <family val="2"/>
      <charset val="238"/>
    </font>
    <font>
      <sz val="8"/>
      <name val="Ariel "/>
      <charset val="238"/>
    </font>
    <font>
      <sz val="8"/>
      <color theme="1"/>
      <name val="Ariel "/>
      <charset val="238"/>
    </font>
    <font>
      <sz val="8"/>
      <color theme="1"/>
      <name val="Arial"/>
      <family val="2"/>
      <charset val="238"/>
    </font>
    <font>
      <sz val="8"/>
      <name val="Ariel"/>
      <charset val="238"/>
    </font>
    <font>
      <sz val="8"/>
      <color theme="1"/>
      <name val="Ariel"/>
      <charset val="238"/>
    </font>
    <font>
      <b/>
      <sz val="8"/>
      <name val="Ariel"/>
      <charset val="238"/>
    </font>
    <font>
      <sz val="10"/>
      <name val="Ariel"/>
      <charset val="238"/>
    </font>
    <font>
      <b/>
      <sz val="10"/>
      <name val="Ariel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9" fillId="0" borderId="0"/>
    <xf numFmtId="0" fontId="2" fillId="0" borderId="0"/>
    <xf numFmtId="0" fontId="20" fillId="0" borderId="0"/>
    <xf numFmtId="0" fontId="20" fillId="0" borderId="0"/>
    <xf numFmtId="0" fontId="21" fillId="0" borderId="0"/>
  </cellStyleXfs>
  <cellXfs count="519">
    <xf numFmtId="0" fontId="0" fillId="0" borderId="0" xfId="0" applyAlignment="1">
      <alignment vertical="top"/>
    </xf>
    <xf numFmtId="0" fontId="1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 wrapText="1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top"/>
    </xf>
    <xf numFmtId="0" fontId="12" fillId="3" borderId="21" xfId="0" applyFont="1" applyFill="1" applyBorder="1" applyAlignment="1">
      <alignment horizontal="center" vertical="top"/>
    </xf>
    <xf numFmtId="3" fontId="12" fillId="3" borderId="23" xfId="0" applyNumberFormat="1" applyFont="1" applyFill="1" applyBorder="1" applyAlignment="1">
      <alignment horizontal="center" vertical="top"/>
    </xf>
    <xf numFmtId="0" fontId="12" fillId="3" borderId="23" xfId="0" applyFont="1" applyFill="1" applyBorder="1" applyAlignment="1">
      <alignment horizontal="center" vertical="top"/>
    </xf>
    <xf numFmtId="0" fontId="12" fillId="3" borderId="41" xfId="0" applyFont="1" applyFill="1" applyBorder="1" applyAlignment="1">
      <alignment horizontal="center" vertical="top"/>
    </xf>
    <xf numFmtId="0" fontId="12" fillId="3" borderId="9" xfId="0" applyFont="1" applyFill="1" applyBorder="1" applyAlignment="1">
      <alignment horizontal="center" vertical="top"/>
    </xf>
    <xf numFmtId="0" fontId="12" fillId="3" borderId="10" xfId="0" applyFont="1" applyFill="1" applyBorder="1" applyAlignment="1">
      <alignment horizontal="center" vertical="top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2" fillId="0" borderId="2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top"/>
    </xf>
    <xf numFmtId="3" fontId="12" fillId="3" borderId="10" xfId="0" applyNumberFormat="1" applyFont="1" applyFill="1" applyBorder="1" applyAlignment="1">
      <alignment horizontal="center" vertical="top"/>
    </xf>
    <xf numFmtId="0" fontId="13" fillId="0" borderId="8" xfId="0" applyFont="1" applyBorder="1" applyAlignment="1">
      <alignment vertical="top"/>
    </xf>
    <xf numFmtId="0" fontId="13" fillId="0" borderId="37" xfId="0" applyFont="1" applyBorder="1" applyAlignment="1">
      <alignment vertical="top"/>
    </xf>
    <xf numFmtId="0" fontId="13" fillId="0" borderId="14" xfId="0" applyFont="1" applyBorder="1" applyAlignment="1">
      <alignment vertical="top"/>
    </xf>
    <xf numFmtId="0" fontId="13" fillId="0" borderId="38" xfId="0" applyFont="1" applyBorder="1" applyAlignment="1">
      <alignment vertical="top"/>
    </xf>
    <xf numFmtId="0" fontId="13" fillId="0" borderId="15" xfId="0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39" xfId="0" applyFont="1" applyBorder="1" applyAlignment="1">
      <alignment vertical="top"/>
    </xf>
    <xf numFmtId="0" fontId="13" fillId="0" borderId="16" xfId="0" applyFont="1" applyBorder="1" applyAlignment="1">
      <alignment vertical="top"/>
    </xf>
    <xf numFmtId="0" fontId="12" fillId="3" borderId="8" xfId="0" applyFont="1" applyFill="1" applyBorder="1" applyAlignment="1">
      <alignment vertical="top"/>
    </xf>
    <xf numFmtId="3" fontId="12" fillId="3" borderId="11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2" fillId="2" borderId="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44" xfId="0" applyFont="1" applyBorder="1" applyAlignment="1">
      <alignment vertical="center" wrapText="1"/>
    </xf>
    <xf numFmtId="4" fontId="17" fillId="0" borderId="47" xfId="0" applyNumberFormat="1" applyFont="1" applyBorder="1" applyAlignment="1">
      <alignment horizontal="right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4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top"/>
    </xf>
    <xf numFmtId="0" fontId="16" fillId="0" borderId="8" xfId="0" applyFont="1" applyBorder="1" applyAlignment="1">
      <alignment horizontal="center" vertical="top"/>
    </xf>
    <xf numFmtId="4" fontId="16" fillId="0" borderId="8" xfId="0" applyNumberFormat="1" applyFont="1" applyBorder="1" applyAlignment="1">
      <alignment vertical="top"/>
    </xf>
    <xf numFmtId="0" fontId="16" fillId="0" borderId="8" xfId="0" applyFont="1" applyBorder="1" applyAlignment="1">
      <alignment horizontal="left" vertical="top"/>
    </xf>
    <xf numFmtId="0" fontId="16" fillId="0" borderId="9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0" borderId="8" xfId="0" applyFont="1" applyBorder="1" applyAlignment="1">
      <alignment horizontal="right" vertical="top"/>
    </xf>
    <xf numFmtId="0" fontId="16" fillId="7" borderId="14" xfId="0" applyFont="1" applyFill="1" applyBorder="1" applyAlignment="1">
      <alignment vertical="top"/>
    </xf>
    <xf numFmtId="0" fontId="16" fillId="7" borderId="14" xfId="0" applyFont="1" applyFill="1" applyBorder="1" applyAlignment="1">
      <alignment horizontal="center" vertical="top"/>
    </xf>
    <xf numFmtId="0" fontId="16" fillId="7" borderId="15" xfId="0" applyFont="1" applyFill="1" applyBorder="1" applyAlignment="1">
      <alignment vertical="top"/>
    </xf>
    <xf numFmtId="0" fontId="16" fillId="7" borderId="15" xfId="0" applyFont="1" applyFill="1" applyBorder="1" applyAlignment="1">
      <alignment horizontal="center" vertical="top"/>
    </xf>
    <xf numFmtId="0" fontId="16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4" fontId="15" fillId="0" borderId="0" xfId="0" applyNumberFormat="1" applyFont="1" applyAlignment="1">
      <alignment vertical="top"/>
    </xf>
    <xf numFmtId="0" fontId="15" fillId="7" borderId="0" xfId="0" applyFont="1" applyFill="1" applyAlignment="1">
      <alignment vertical="top"/>
    </xf>
    <xf numFmtId="0" fontId="16" fillId="0" borderId="0" xfId="0" applyFont="1" applyAlignment="1">
      <alignment horizontal="center" vertical="center"/>
    </xf>
    <xf numFmtId="4" fontId="18" fillId="0" borderId="8" xfId="0" applyNumberFormat="1" applyFont="1" applyBorder="1" applyAlignment="1">
      <alignment horizontal="right" vertical="center" wrapText="1"/>
    </xf>
    <xf numFmtId="0" fontId="18" fillId="0" borderId="8" xfId="0" applyFont="1" applyBorder="1" applyAlignment="1">
      <alignment horizontal="center" vertical="center" wrapText="1"/>
    </xf>
    <xf numFmtId="0" fontId="16" fillId="7" borderId="8" xfId="0" applyFont="1" applyFill="1" applyBorder="1" applyAlignment="1">
      <alignment vertical="top"/>
    </xf>
    <xf numFmtId="0" fontId="15" fillId="0" borderId="8" xfId="0" applyFont="1" applyBorder="1" applyAlignment="1">
      <alignment vertical="top"/>
    </xf>
    <xf numFmtId="2" fontId="16" fillId="0" borderId="15" xfId="0" applyNumberFormat="1" applyFont="1" applyBorder="1" applyAlignment="1">
      <alignment horizontal="right" vertical="center" wrapText="1"/>
    </xf>
    <xf numFmtId="4" fontId="16" fillId="0" borderId="14" xfId="0" applyNumberFormat="1" applyFont="1" applyBorder="1" applyAlignment="1">
      <alignment vertical="top"/>
    </xf>
    <xf numFmtId="4" fontId="18" fillId="0" borderId="15" xfId="0" applyNumberFormat="1" applyFont="1" applyBorder="1" applyAlignment="1">
      <alignment horizontal="right" vertical="center" wrapText="1"/>
    </xf>
    <xf numFmtId="0" fontId="13" fillId="7" borderId="0" xfId="0" applyFont="1" applyFill="1" applyAlignment="1">
      <alignment vertical="top"/>
    </xf>
    <xf numFmtId="0" fontId="22" fillId="7" borderId="0" xfId="0" applyFont="1" applyFill="1" applyBorder="1" applyAlignment="1">
      <alignment wrapText="1"/>
    </xf>
    <xf numFmtId="0" fontId="14" fillId="0" borderId="0" xfId="0" applyFont="1" applyBorder="1" applyAlignment="1">
      <alignment vertical="top"/>
    </xf>
    <xf numFmtId="0" fontId="23" fillId="7" borderId="15" xfId="0" applyFont="1" applyFill="1" applyBorder="1" applyAlignment="1">
      <alignment horizontal="left"/>
    </xf>
    <xf numFmtId="0" fontId="22" fillId="7" borderId="15" xfId="0" applyFont="1" applyFill="1" applyBorder="1" applyAlignment="1">
      <alignment wrapText="1"/>
    </xf>
    <xf numFmtId="0" fontId="22" fillId="7" borderId="16" xfId="0" applyFont="1" applyFill="1" applyBorder="1" applyAlignment="1">
      <alignment wrapText="1"/>
    </xf>
    <xf numFmtId="0" fontId="22" fillId="7" borderId="15" xfId="2" applyFont="1" applyFill="1" applyBorder="1" applyAlignment="1">
      <alignment wrapText="1"/>
    </xf>
    <xf numFmtId="0" fontId="25" fillId="7" borderId="4" xfId="3" applyFont="1" applyFill="1" applyBorder="1" applyAlignment="1">
      <alignment horizontal="center" wrapText="1"/>
    </xf>
    <xf numFmtId="0" fontId="25" fillId="7" borderId="4" xfId="5" applyFont="1" applyFill="1" applyBorder="1" applyAlignment="1">
      <alignment horizontal="center" wrapText="1"/>
    </xf>
    <xf numFmtId="0" fontId="25" fillId="7" borderId="6" xfId="5" applyFont="1" applyFill="1" applyBorder="1" applyAlignment="1">
      <alignment horizontal="center" wrapText="1"/>
    </xf>
    <xf numFmtId="0" fontId="22" fillId="7" borderId="14" xfId="0" applyFont="1" applyFill="1" applyBorder="1" applyAlignment="1">
      <alignment wrapText="1"/>
    </xf>
    <xf numFmtId="0" fontId="22" fillId="7" borderId="15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 vertical="top"/>
    </xf>
    <xf numFmtId="0" fontId="24" fillId="7" borderId="15" xfId="0" applyFont="1" applyFill="1" applyBorder="1" applyAlignment="1">
      <alignment horizontal="left"/>
    </xf>
    <xf numFmtId="0" fontId="13" fillId="7" borderId="15" xfId="0" applyFont="1" applyFill="1" applyBorder="1" applyAlignment="1">
      <alignment vertical="top" wrapText="1"/>
    </xf>
    <xf numFmtId="0" fontId="13" fillId="7" borderId="15" xfId="0" applyFont="1" applyFill="1" applyBorder="1" applyAlignment="1">
      <alignment wrapText="1"/>
    </xf>
    <xf numFmtId="0" fontId="25" fillId="7" borderId="15" xfId="4" applyFont="1" applyFill="1" applyBorder="1" applyAlignment="1">
      <alignment vertical="center" wrapText="1"/>
    </xf>
    <xf numFmtId="0" fontId="25" fillId="7" borderId="15" xfId="0" applyFont="1" applyFill="1" applyBorder="1" applyAlignment="1">
      <alignment wrapText="1"/>
    </xf>
    <xf numFmtId="0" fontId="26" fillId="7" borderId="15" xfId="0" applyFont="1" applyFill="1" applyBorder="1" applyAlignment="1">
      <alignment horizontal="left"/>
    </xf>
    <xf numFmtId="0" fontId="25" fillId="7" borderId="15" xfId="0" applyFont="1" applyFill="1" applyBorder="1" applyAlignment="1">
      <alignment horizontal="left"/>
    </xf>
    <xf numFmtId="0" fontId="25" fillId="7" borderId="16" xfId="0" applyFont="1" applyFill="1" applyBorder="1" applyAlignment="1">
      <alignment vertical="top" wrapText="1"/>
    </xf>
    <xf numFmtId="0" fontId="13" fillId="7" borderId="15" xfId="0" applyFont="1" applyFill="1" applyBorder="1" applyAlignment="1">
      <alignment vertical="top"/>
    </xf>
    <xf numFmtId="0" fontId="13" fillId="7" borderId="15" xfId="0" applyFont="1" applyFill="1" applyBorder="1" applyAlignment="1"/>
    <xf numFmtId="0" fontId="13" fillId="7" borderId="16" xfId="0" applyFont="1" applyFill="1" applyBorder="1" applyAlignment="1">
      <alignment vertical="top"/>
    </xf>
    <xf numFmtId="0" fontId="25" fillId="7" borderId="5" xfId="4" applyFont="1" applyFill="1" applyBorder="1" applyAlignment="1">
      <alignment horizontal="center" vertical="center" wrapText="1"/>
    </xf>
    <xf numFmtId="0" fontId="25" fillId="7" borderId="5" xfId="0" applyNumberFormat="1" applyFont="1" applyFill="1" applyBorder="1" applyAlignment="1">
      <alignment horizontal="center" wrapText="1"/>
    </xf>
    <xf numFmtId="0" fontId="26" fillId="7" borderId="5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7" borderId="7" xfId="5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13" fillId="7" borderId="38" xfId="0" applyFont="1" applyFill="1" applyBorder="1" applyAlignment="1">
      <alignment vertical="top"/>
    </xf>
    <xf numFmtId="0" fontId="25" fillId="7" borderId="34" xfId="3" applyFont="1" applyFill="1" applyBorder="1" applyAlignment="1">
      <alignment horizontal="center" wrapText="1"/>
    </xf>
    <xf numFmtId="0" fontId="25" fillId="0" borderId="3" xfId="0" applyFont="1" applyBorder="1" applyAlignment="1">
      <alignment vertical="top"/>
    </xf>
    <xf numFmtId="0" fontId="25" fillId="0" borderId="37" xfId="0" applyFont="1" applyBorder="1" applyAlignment="1">
      <alignment vertical="top"/>
    </xf>
    <xf numFmtId="3" fontId="27" fillId="0" borderId="29" xfId="0" applyNumberFormat="1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25" fillId="0" borderId="29" xfId="0" applyFont="1" applyBorder="1" applyAlignment="1">
      <alignment vertical="top"/>
    </xf>
    <xf numFmtId="0" fontId="25" fillId="0" borderId="31" xfId="0" applyFont="1" applyBorder="1" applyAlignment="1">
      <alignment vertical="top"/>
    </xf>
    <xf numFmtId="0" fontId="25" fillId="7" borderId="20" xfId="3" applyFont="1" applyFill="1" applyBorder="1" applyAlignment="1">
      <alignment horizontal="center" wrapText="1"/>
    </xf>
    <xf numFmtId="0" fontId="25" fillId="0" borderId="5" xfId="0" applyFont="1" applyBorder="1" applyAlignment="1">
      <alignment vertical="top"/>
    </xf>
    <xf numFmtId="0" fontId="25" fillId="0" borderId="38" xfId="0" applyFont="1" applyBorder="1" applyAlignment="1">
      <alignment vertical="top"/>
    </xf>
    <xf numFmtId="3" fontId="27" fillId="0" borderId="27" xfId="0" applyNumberFormat="1" applyFont="1" applyBorder="1" applyAlignment="1">
      <alignment vertical="top"/>
    </xf>
    <xf numFmtId="0" fontId="25" fillId="0" borderId="4" xfId="0" applyFont="1" applyBorder="1" applyAlignment="1">
      <alignment vertical="top"/>
    </xf>
    <xf numFmtId="0" fontId="25" fillId="0" borderId="27" xfId="0" applyFont="1" applyBorder="1" applyAlignment="1">
      <alignment vertical="top"/>
    </xf>
    <xf numFmtId="0" fontId="25" fillId="0" borderId="32" xfId="0" applyFont="1" applyBorder="1" applyAlignment="1">
      <alignment vertical="top"/>
    </xf>
    <xf numFmtId="3" fontId="27" fillId="0" borderId="27" xfId="0" applyNumberFormat="1" applyFon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top"/>
    </xf>
    <xf numFmtId="0" fontId="25" fillId="0" borderId="38" xfId="0" applyFont="1" applyFill="1" applyBorder="1" applyAlignment="1">
      <alignment horizontal="center" vertical="top"/>
    </xf>
    <xf numFmtId="0" fontId="25" fillId="7" borderId="20" xfId="5" applyFont="1" applyFill="1" applyBorder="1" applyAlignment="1">
      <alignment horizontal="center" wrapText="1"/>
    </xf>
    <xf numFmtId="0" fontId="25" fillId="0" borderId="4" xfId="0" applyFont="1" applyFill="1" applyBorder="1" applyAlignment="1">
      <alignment horizontal="center" vertical="top"/>
    </xf>
    <xf numFmtId="0" fontId="25" fillId="7" borderId="20" xfId="3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 vertical="top"/>
    </xf>
    <xf numFmtId="0" fontId="25" fillId="7" borderId="35" xfId="3" applyFont="1" applyFill="1" applyBorder="1" applyAlignment="1">
      <alignment horizontal="center" wrapText="1"/>
    </xf>
    <xf numFmtId="0" fontId="25" fillId="0" borderId="7" xfId="0" applyFont="1" applyBorder="1" applyAlignment="1">
      <alignment vertical="top"/>
    </xf>
    <xf numFmtId="0" fontId="25" fillId="0" borderId="39" xfId="0" applyFont="1" applyBorder="1" applyAlignment="1">
      <alignment vertical="top"/>
    </xf>
    <xf numFmtId="0" fontId="25" fillId="0" borderId="30" xfId="0" applyFont="1" applyBorder="1" applyAlignment="1">
      <alignment vertical="top"/>
    </xf>
    <xf numFmtId="0" fontId="25" fillId="0" borderId="6" xfId="0" applyFont="1" applyBorder="1" applyAlignment="1">
      <alignment vertical="top"/>
    </xf>
    <xf numFmtId="0" fontId="25" fillId="0" borderId="30" xfId="0" applyFont="1" applyFill="1" applyBorder="1" applyAlignment="1">
      <alignment horizontal="center" vertical="top"/>
    </xf>
    <xf numFmtId="0" fontId="25" fillId="0" borderId="6" xfId="0" applyFont="1" applyFill="1" applyBorder="1" applyAlignment="1">
      <alignment horizontal="center" vertical="top"/>
    </xf>
    <xf numFmtId="0" fontId="25" fillId="0" borderId="7" xfId="0" applyFont="1" applyFill="1" applyBorder="1" applyAlignment="1">
      <alignment horizontal="center" vertical="top"/>
    </xf>
    <xf numFmtId="0" fontId="25" fillId="0" borderId="39" xfId="0" applyFont="1" applyFill="1" applyBorder="1" applyAlignment="1">
      <alignment horizontal="center" vertical="top"/>
    </xf>
    <xf numFmtId="0" fontId="25" fillId="0" borderId="33" xfId="0" applyFont="1" applyBorder="1" applyAlignment="1">
      <alignment vertical="top"/>
    </xf>
    <xf numFmtId="0" fontId="25" fillId="7" borderId="0" xfId="3" applyFont="1" applyFill="1" applyBorder="1" applyAlignment="1">
      <alignment horizontal="center" wrapText="1"/>
    </xf>
    <xf numFmtId="0" fontId="25" fillId="7" borderId="0" xfId="0" applyNumberFormat="1" applyFont="1" applyFill="1" applyBorder="1" applyAlignment="1">
      <alignment horizontal="center" wrapText="1"/>
    </xf>
    <xf numFmtId="0" fontId="25" fillId="0" borderId="0" xfId="0" applyFont="1" applyBorder="1" applyAlignment="1">
      <alignment vertical="top"/>
    </xf>
    <xf numFmtId="0" fontId="25" fillId="0" borderId="0" xfId="0" applyFont="1" applyFill="1" applyBorder="1" applyAlignment="1">
      <alignment horizontal="center" vertical="top"/>
    </xf>
    <xf numFmtId="0" fontId="27" fillId="2" borderId="21" xfId="0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top"/>
    </xf>
    <xf numFmtId="0" fontId="27" fillId="3" borderId="26" xfId="0" applyFont="1" applyFill="1" applyBorder="1" applyAlignment="1">
      <alignment horizontal="center" vertical="top"/>
    </xf>
    <xf numFmtId="0" fontId="27" fillId="3" borderId="21" xfId="0" applyFont="1" applyFill="1" applyBorder="1" applyAlignment="1">
      <alignment horizontal="center" vertical="top"/>
    </xf>
    <xf numFmtId="3" fontId="27" fillId="3" borderId="23" xfId="0" applyNumberFormat="1" applyFont="1" applyFill="1" applyBorder="1" applyAlignment="1">
      <alignment horizontal="center" vertical="top"/>
    </xf>
    <xf numFmtId="0" fontId="27" fillId="3" borderId="23" xfId="0" applyFont="1" applyFill="1" applyBorder="1" applyAlignment="1">
      <alignment horizontal="center" vertical="top"/>
    </xf>
    <xf numFmtId="0" fontId="27" fillId="3" borderId="41" xfId="0" applyFont="1" applyFill="1" applyBorder="1" applyAlignment="1">
      <alignment horizontal="center" vertical="top"/>
    </xf>
    <xf numFmtId="0" fontId="27" fillId="3" borderId="9" xfId="0" applyFont="1" applyFill="1" applyBorder="1" applyAlignment="1">
      <alignment horizontal="center" vertical="top"/>
    </xf>
    <xf numFmtId="0" fontId="27" fillId="3" borderId="10" xfId="0" applyFont="1" applyFill="1" applyBorder="1" applyAlignment="1">
      <alignment horizontal="center" vertical="top"/>
    </xf>
    <xf numFmtId="0" fontId="25" fillId="7" borderId="2" xfId="3" applyFont="1" applyFill="1" applyBorder="1" applyAlignment="1">
      <alignment horizontal="center" wrapText="1"/>
    </xf>
    <xf numFmtId="0" fontId="25" fillId="7" borderId="3" xfId="3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top"/>
    </xf>
    <xf numFmtId="0" fontId="25" fillId="0" borderId="56" xfId="0" applyFont="1" applyFill="1" applyBorder="1" applyAlignment="1">
      <alignment horizontal="center" vertical="top"/>
    </xf>
    <xf numFmtId="0" fontId="26" fillId="7" borderId="7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top"/>
    </xf>
    <xf numFmtId="0" fontId="25" fillId="0" borderId="61" xfId="0" applyFont="1" applyFill="1" applyBorder="1" applyAlignment="1">
      <alignment horizontal="center" vertical="top"/>
    </xf>
    <xf numFmtId="0" fontId="25" fillId="0" borderId="34" xfId="0" applyFont="1" applyBorder="1" applyAlignment="1">
      <alignment vertical="top"/>
    </xf>
    <xf numFmtId="0" fontId="25" fillId="7" borderId="5" xfId="6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vertical="top"/>
    </xf>
    <xf numFmtId="0" fontId="25" fillId="7" borderId="5" xfId="2" applyFont="1" applyFill="1" applyBorder="1" applyAlignment="1">
      <alignment horizontal="center" vertical="center" wrapText="1"/>
    </xf>
    <xf numFmtId="0" fontId="25" fillId="7" borderId="5" xfId="2" applyNumberFormat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top"/>
    </xf>
    <xf numFmtId="0" fontId="25" fillId="7" borderId="5" xfId="5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top"/>
    </xf>
    <xf numFmtId="0" fontId="25" fillId="7" borderId="5" xfId="3" applyNumberFormat="1" applyFont="1" applyFill="1" applyBorder="1" applyAlignment="1">
      <alignment horizontal="center" vertical="center" wrapText="1"/>
    </xf>
    <xf numFmtId="0" fontId="25" fillId="7" borderId="27" xfId="0" applyFont="1" applyFill="1" applyBorder="1" applyAlignment="1">
      <alignment horizontal="center" vertical="top"/>
    </xf>
    <xf numFmtId="0" fontId="25" fillId="7" borderId="4" xfId="0" applyFont="1" applyFill="1" applyBorder="1" applyAlignment="1">
      <alignment vertical="top"/>
    </xf>
    <xf numFmtId="0" fontId="25" fillId="7" borderId="5" xfId="0" applyFont="1" applyFill="1" applyBorder="1" applyAlignment="1">
      <alignment vertical="top"/>
    </xf>
    <xf numFmtId="0" fontId="25" fillId="7" borderId="20" xfId="0" applyFont="1" applyFill="1" applyBorder="1" applyAlignment="1">
      <alignment horizontal="center" vertical="top"/>
    </xf>
    <xf numFmtId="0" fontId="25" fillId="7" borderId="20" xfId="0" applyFont="1" applyFill="1" applyBorder="1" applyAlignment="1">
      <alignment vertical="top"/>
    </xf>
    <xf numFmtId="0" fontId="25" fillId="7" borderId="27" xfId="0" applyFont="1" applyFill="1" applyBorder="1" applyAlignment="1">
      <alignment vertical="top"/>
    </xf>
    <xf numFmtId="0" fontId="25" fillId="0" borderId="30" xfId="0" applyFont="1" applyBorder="1" applyAlignment="1">
      <alignment horizontal="center" vertical="top"/>
    </xf>
    <xf numFmtId="0" fontId="25" fillId="0" borderId="35" xfId="0" applyFont="1" applyBorder="1" applyAlignment="1">
      <alignment vertical="top"/>
    </xf>
    <xf numFmtId="0" fontId="25" fillId="0" borderId="35" xfId="0" applyFont="1" applyFill="1" applyBorder="1" applyAlignment="1">
      <alignment horizontal="center" vertical="top"/>
    </xf>
    <xf numFmtId="0" fontId="25" fillId="7" borderId="4" xfId="3" applyFont="1" applyFill="1" applyBorder="1" applyAlignment="1">
      <alignment horizontal="center" vertical="top" wrapText="1"/>
    </xf>
    <xf numFmtId="1" fontId="25" fillId="7" borderId="5" xfId="4" applyNumberFormat="1" applyFont="1" applyFill="1" applyBorder="1" applyAlignment="1">
      <alignment horizontal="center" vertical="top" wrapText="1"/>
    </xf>
    <xf numFmtId="0" fontId="25" fillId="7" borderId="5" xfId="2" applyFont="1" applyFill="1" applyBorder="1" applyAlignment="1">
      <alignment horizontal="center" vertical="top" wrapText="1"/>
    </xf>
    <xf numFmtId="0" fontId="25" fillId="7" borderId="5" xfId="2" applyNumberFormat="1" applyFont="1" applyFill="1" applyBorder="1" applyAlignment="1">
      <alignment horizontal="center" vertical="top" wrapText="1"/>
    </xf>
    <xf numFmtId="0" fontId="25" fillId="7" borderId="5" xfId="0" applyNumberFormat="1" applyFont="1" applyFill="1" applyBorder="1" applyAlignment="1">
      <alignment horizontal="center" vertical="top" wrapText="1"/>
    </xf>
    <xf numFmtId="0" fontId="25" fillId="7" borderId="4" xfId="5" applyFont="1" applyFill="1" applyBorder="1" applyAlignment="1">
      <alignment horizontal="center" vertical="top" wrapText="1"/>
    </xf>
    <xf numFmtId="0" fontId="26" fillId="7" borderId="5" xfId="0" applyFont="1" applyFill="1" applyBorder="1" applyAlignment="1">
      <alignment horizontal="center" vertical="top"/>
    </xf>
    <xf numFmtId="0" fontId="25" fillId="7" borderId="5" xfId="3" applyNumberFormat="1" applyFont="1" applyFill="1" applyBorder="1" applyAlignment="1">
      <alignment horizontal="center" vertical="top" wrapText="1"/>
    </xf>
    <xf numFmtId="0" fontId="25" fillId="7" borderId="6" xfId="5" applyFont="1" applyFill="1" applyBorder="1" applyAlignment="1">
      <alignment horizontal="center" vertical="top" wrapText="1"/>
    </xf>
    <xf numFmtId="0" fontId="25" fillId="7" borderId="7" xfId="5" applyFont="1" applyFill="1" applyBorder="1" applyAlignment="1">
      <alignment horizontal="center" vertical="top" wrapText="1"/>
    </xf>
    <xf numFmtId="0" fontId="26" fillId="0" borderId="1" xfId="0" applyFont="1" applyBorder="1"/>
    <xf numFmtId="4" fontId="26" fillId="0" borderId="1" xfId="0" applyNumberFormat="1" applyFont="1" applyBorder="1"/>
    <xf numFmtId="0" fontId="26" fillId="7" borderId="1" xfId="0" applyFont="1" applyFill="1" applyBorder="1"/>
    <xf numFmtId="4" fontId="26" fillId="7" borderId="1" xfId="0" applyNumberFormat="1" applyFont="1" applyFill="1" applyBorder="1"/>
    <xf numFmtId="4" fontId="12" fillId="3" borderId="26" xfId="0" applyNumberFormat="1" applyFont="1" applyFill="1" applyBorder="1" applyAlignment="1">
      <alignment horizontal="center" vertical="top"/>
    </xf>
    <xf numFmtId="0" fontId="25" fillId="7" borderId="27" xfId="3" applyNumberFormat="1" applyFont="1" applyFill="1" applyBorder="1" applyAlignment="1">
      <alignment horizontal="center" wrapText="1"/>
    </xf>
    <xf numFmtId="0" fontId="25" fillId="7" borderId="27" xfId="3" applyFont="1" applyFill="1" applyBorder="1" applyAlignment="1">
      <alignment horizontal="center" wrapText="1"/>
    </xf>
    <xf numFmtId="0" fontId="25" fillId="7" borderId="27" xfId="2" applyFont="1" applyFill="1" applyBorder="1" applyAlignment="1">
      <alignment horizontal="center" wrapText="1"/>
    </xf>
    <xf numFmtId="0" fontId="25" fillId="7" borderId="27" xfId="2" applyNumberFormat="1" applyFont="1" applyFill="1" applyBorder="1" applyAlignment="1">
      <alignment horizontal="center" wrapText="1"/>
    </xf>
    <xf numFmtId="0" fontId="25" fillId="7" borderId="27" xfId="4" applyFont="1" applyFill="1" applyBorder="1" applyAlignment="1">
      <alignment horizontal="center" wrapText="1"/>
    </xf>
    <xf numFmtId="0" fontId="25" fillId="7" borderId="27" xfId="5" applyFont="1" applyFill="1" applyBorder="1" applyAlignment="1">
      <alignment horizontal="center" wrapText="1"/>
    </xf>
    <xf numFmtId="0" fontId="25" fillId="7" borderId="27" xfId="0" applyNumberFormat="1" applyFont="1" applyFill="1" applyBorder="1" applyAlignment="1">
      <alignment horizontal="center" wrapText="1"/>
    </xf>
    <xf numFmtId="1" fontId="25" fillId="7" borderId="27" xfId="0" applyNumberFormat="1" applyFont="1" applyFill="1" applyBorder="1" applyAlignment="1">
      <alignment horizontal="center" wrapText="1"/>
    </xf>
    <xf numFmtId="0" fontId="25" fillId="7" borderId="27" xfId="0" applyNumberFormat="1" applyFont="1" applyFill="1" applyBorder="1" applyAlignment="1">
      <alignment horizontal="center"/>
    </xf>
    <xf numFmtId="0" fontId="26" fillId="7" borderId="27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center"/>
    </xf>
    <xf numFmtId="0" fontId="25" fillId="7" borderId="30" xfId="0" applyNumberFormat="1" applyFont="1" applyFill="1" applyBorder="1" applyAlignment="1">
      <alignment horizontal="center" wrapText="1"/>
    </xf>
    <xf numFmtId="0" fontId="26" fillId="0" borderId="2" xfId="0" applyFont="1" applyBorder="1"/>
    <xf numFmtId="4" fontId="26" fillId="0" borderId="3" xfId="0" applyNumberFormat="1" applyFont="1" applyBorder="1"/>
    <xf numFmtId="0" fontId="26" fillId="0" borderId="4" xfId="0" applyFont="1" applyBorder="1"/>
    <xf numFmtId="4" fontId="26" fillId="0" borderId="5" xfId="0" applyNumberFormat="1" applyFont="1" applyBorder="1"/>
    <xf numFmtId="0" fontId="26" fillId="0" borderId="6" xfId="0" applyFont="1" applyBorder="1"/>
    <xf numFmtId="4" fontId="26" fillId="0" borderId="7" xfId="0" applyNumberFormat="1" applyFont="1" applyBorder="1"/>
    <xf numFmtId="4" fontId="27" fillId="3" borderId="23" xfId="0" applyNumberFormat="1" applyFont="1" applyFill="1" applyBorder="1" applyAlignment="1">
      <alignment horizontal="center" vertical="top"/>
    </xf>
    <xf numFmtId="0" fontId="1" fillId="0" borderId="31" xfId="0" applyFont="1" applyFill="1" applyBorder="1" applyAlignment="1">
      <alignment vertical="top"/>
    </xf>
    <xf numFmtId="165" fontId="0" fillId="0" borderId="14" xfId="0" applyNumberForma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" fillId="0" borderId="32" xfId="0" applyFont="1" applyFill="1" applyBorder="1" applyAlignment="1">
      <alignment vertical="top"/>
    </xf>
    <xf numFmtId="165" fontId="0" fillId="0" borderId="15" xfId="0" applyNumberFormat="1" applyFill="1" applyBorder="1" applyAlignment="1">
      <alignment horizontal="center" vertical="top"/>
    </xf>
    <xf numFmtId="0" fontId="1" fillId="0" borderId="33" xfId="0" applyFont="1" applyFill="1" applyBorder="1" applyAlignment="1">
      <alignment vertical="top"/>
    </xf>
    <xf numFmtId="165" fontId="0" fillId="0" borderId="16" xfId="0" applyNumberFormat="1" applyFill="1" applyBorder="1" applyAlignment="1">
      <alignment horizontal="center" vertical="top"/>
    </xf>
    <xf numFmtId="0" fontId="6" fillId="0" borderId="0" xfId="0" applyFont="1" applyFill="1" applyAlignment="1">
      <alignment vertical="top"/>
    </xf>
    <xf numFmtId="0" fontId="7" fillId="0" borderId="2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top"/>
    </xf>
    <xf numFmtId="0" fontId="6" fillId="0" borderId="14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vertical="top"/>
    </xf>
    <xf numFmtId="0" fontId="6" fillId="0" borderId="15" xfId="0" applyFont="1" applyFill="1" applyBorder="1" applyAlignment="1">
      <alignment horizontal="center" vertical="top"/>
    </xf>
    <xf numFmtId="0" fontId="5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165" fontId="0" fillId="0" borderId="51" xfId="0" applyNumberFormat="1" applyFill="1" applyBorder="1" applyAlignment="1">
      <alignment horizontal="center" vertical="top"/>
    </xf>
    <xf numFmtId="165" fontId="0" fillId="0" borderId="50" xfId="0" applyNumberForma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0" fontId="1" fillId="0" borderId="28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0" fontId="1" fillId="0" borderId="49" xfId="0" applyFont="1" applyFill="1" applyBorder="1" applyAlignment="1">
      <alignment vertical="top"/>
    </xf>
    <xf numFmtId="0" fontId="0" fillId="0" borderId="50" xfId="0" applyFill="1" applyBorder="1" applyAlignment="1">
      <alignment horizontal="center" vertical="top"/>
    </xf>
    <xf numFmtId="165" fontId="0" fillId="0" borderId="57" xfId="0" applyNumberFormat="1" applyFill="1" applyBorder="1" applyAlignment="1">
      <alignment horizontal="center" vertical="top"/>
    </xf>
    <xf numFmtId="0" fontId="0" fillId="0" borderId="0" xfId="0" applyFill="1" applyAlignment="1">
      <alignment horizontal="left" vertical="top"/>
    </xf>
    <xf numFmtId="165" fontId="0" fillId="0" borderId="57" xfId="0" applyNumberFormat="1" applyFill="1" applyBorder="1" applyAlignment="1">
      <alignment horizontal="center" vertical="top"/>
    </xf>
    <xf numFmtId="0" fontId="28" fillId="0" borderId="14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1" fillId="7" borderId="32" xfId="0" applyFont="1" applyFill="1" applyBorder="1" applyAlignment="1">
      <alignment vertical="top"/>
    </xf>
    <xf numFmtId="165" fontId="28" fillId="7" borderId="51" xfId="0" applyNumberFormat="1" applyFont="1" applyFill="1" applyBorder="1" applyAlignment="1">
      <alignment horizontal="center" vertical="top"/>
    </xf>
    <xf numFmtId="165" fontId="28" fillId="7" borderId="15" xfId="0" applyNumberFormat="1" applyFont="1" applyFill="1" applyBorder="1" applyAlignment="1">
      <alignment horizontal="center" vertical="top"/>
    </xf>
    <xf numFmtId="0" fontId="1" fillId="7" borderId="33" xfId="0" applyFont="1" applyFill="1" applyBorder="1" applyAlignment="1">
      <alignment vertical="top"/>
    </xf>
    <xf numFmtId="165" fontId="28" fillId="7" borderId="16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vertical="top"/>
    </xf>
    <xf numFmtId="0" fontId="7" fillId="7" borderId="15" xfId="0" applyFont="1" applyFill="1" applyBorder="1" applyAlignment="1">
      <alignment vertical="top"/>
    </xf>
    <xf numFmtId="0" fontId="6" fillId="7" borderId="15" xfId="0" applyFont="1" applyFill="1" applyBorder="1" applyAlignment="1">
      <alignment horizontal="center" vertical="top"/>
    </xf>
    <xf numFmtId="0" fontId="6" fillId="7" borderId="0" xfId="0" applyFont="1" applyFill="1" applyBorder="1" applyAlignment="1">
      <alignment vertical="top"/>
    </xf>
    <xf numFmtId="0" fontId="6" fillId="7" borderId="32" xfId="0" applyFont="1" applyFill="1" applyBorder="1" applyAlignment="1">
      <alignment horizontal="center" vertical="top"/>
    </xf>
    <xf numFmtId="0" fontId="7" fillId="7" borderId="50" xfId="0" applyFont="1" applyFill="1" applyBorder="1" applyAlignment="1">
      <alignment vertical="top"/>
    </xf>
    <xf numFmtId="0" fontId="6" fillId="7" borderId="50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vertical="top"/>
    </xf>
    <xf numFmtId="165" fontId="7" fillId="7" borderId="0" xfId="0" applyNumberFormat="1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vertical="top"/>
    </xf>
    <xf numFmtId="0" fontId="6" fillId="7" borderId="14" xfId="0" applyFont="1" applyFill="1" applyBorder="1" applyAlignment="1">
      <alignment horizontal="center" vertical="top"/>
    </xf>
    <xf numFmtId="0" fontId="7" fillId="7" borderId="17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top"/>
    </xf>
    <xf numFmtId="0" fontId="6" fillId="7" borderId="49" xfId="0" applyFont="1" applyFill="1" applyBorder="1" applyAlignment="1">
      <alignment horizontal="center" vertical="top"/>
    </xf>
    <xf numFmtId="0" fontId="28" fillId="7" borderId="14" xfId="0" applyFont="1" applyFill="1" applyBorder="1" applyAlignment="1">
      <alignment horizontal="center" vertical="center" wrapText="1"/>
    </xf>
    <xf numFmtId="0" fontId="28" fillId="7" borderId="51" xfId="0" applyFont="1" applyFill="1" applyBorder="1" applyAlignment="1">
      <alignment horizontal="center" vertical="center" wrapText="1"/>
    </xf>
    <xf numFmtId="0" fontId="28" fillId="7" borderId="15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top"/>
    </xf>
    <xf numFmtId="0" fontId="0" fillId="7" borderId="0" xfId="0" applyFill="1" applyAlignment="1">
      <alignment vertical="top"/>
    </xf>
    <xf numFmtId="0" fontId="0" fillId="7" borderId="32" xfId="0" applyFill="1" applyBorder="1" applyAlignment="1">
      <alignment horizontal="center" vertical="top"/>
    </xf>
    <xf numFmtId="0" fontId="1" fillId="7" borderId="49" xfId="0" applyFont="1" applyFill="1" applyBorder="1" applyAlignment="1">
      <alignment vertical="top"/>
    </xf>
    <xf numFmtId="0" fontId="3" fillId="7" borderId="0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vertical="top"/>
    </xf>
    <xf numFmtId="0" fontId="0" fillId="7" borderId="14" xfId="0" applyFill="1" applyBorder="1" applyAlignment="1">
      <alignment horizontal="center" vertical="top"/>
    </xf>
    <xf numFmtId="0" fontId="0" fillId="7" borderId="31" xfId="0" applyFill="1" applyBorder="1" applyAlignment="1">
      <alignment horizontal="center" vertical="top"/>
    </xf>
    <xf numFmtId="0" fontId="13" fillId="8" borderId="15" xfId="0" applyFont="1" applyFill="1" applyBorder="1" applyAlignment="1">
      <alignment vertical="top" wrapText="1"/>
    </xf>
    <xf numFmtId="0" fontId="13" fillId="8" borderId="15" xfId="0" applyFont="1" applyFill="1" applyBorder="1" applyAlignment="1">
      <alignment wrapText="1"/>
    </xf>
    <xf numFmtId="0" fontId="13" fillId="8" borderId="15" xfId="0" applyFont="1" applyFill="1" applyBorder="1" applyAlignment="1">
      <alignment vertical="center" wrapText="1"/>
    </xf>
    <xf numFmtId="0" fontId="13" fillId="8" borderId="14" xfId="0" applyFont="1" applyFill="1" applyBorder="1" applyAlignment="1">
      <alignment wrapText="1"/>
    </xf>
    <xf numFmtId="0" fontId="24" fillId="8" borderId="16" xfId="0" applyFont="1" applyFill="1" applyBorder="1" applyAlignment="1">
      <alignment horizontal="left"/>
    </xf>
    <xf numFmtId="0" fontId="22" fillId="8" borderId="15" xfId="0" applyFont="1" applyFill="1" applyBorder="1" applyAlignment="1">
      <alignment wrapText="1"/>
    </xf>
    <xf numFmtId="0" fontId="22" fillId="8" borderId="15" xfId="0" applyFont="1" applyFill="1" applyBorder="1" applyAlignment="1"/>
    <xf numFmtId="0" fontId="23" fillId="8" borderId="15" xfId="0" applyFont="1" applyFill="1" applyBorder="1" applyAlignment="1">
      <alignment horizontal="left"/>
    </xf>
    <xf numFmtId="0" fontId="22" fillId="8" borderId="15" xfId="0" applyFont="1" applyFill="1" applyBorder="1" applyAlignment="1">
      <alignment horizontal="left"/>
    </xf>
    <xf numFmtId="0" fontId="13" fillId="8" borderId="15" xfId="0" applyFont="1" applyFill="1" applyBorder="1" applyAlignment="1">
      <alignment vertical="center"/>
    </xf>
    <xf numFmtId="0" fontId="16" fillId="0" borderId="9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27" fillId="6" borderId="17" xfId="0" applyFont="1" applyFill="1" applyBorder="1" applyAlignment="1">
      <alignment horizontal="center" vertical="top"/>
    </xf>
    <xf numFmtId="0" fontId="27" fillId="6" borderId="18" xfId="0" applyFont="1" applyFill="1" applyBorder="1" applyAlignment="1">
      <alignment horizontal="center" vertical="top"/>
    </xf>
    <xf numFmtId="0" fontId="27" fillId="6" borderId="19" xfId="0" applyFont="1" applyFill="1" applyBorder="1" applyAlignment="1">
      <alignment horizontal="center" vertical="top"/>
    </xf>
    <xf numFmtId="0" fontId="27" fillId="6" borderId="9" xfId="0" applyFont="1" applyFill="1" applyBorder="1" applyAlignment="1">
      <alignment horizontal="center" vertical="top"/>
    </xf>
    <xf numFmtId="0" fontId="27" fillId="6" borderId="10" xfId="0" applyFont="1" applyFill="1" applyBorder="1" applyAlignment="1">
      <alignment horizontal="center" vertical="top"/>
    </xf>
    <xf numFmtId="0" fontId="27" fillId="6" borderId="1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2" fillId="2" borderId="25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24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top"/>
    </xf>
    <xf numFmtId="0" fontId="12" fillId="6" borderId="18" xfId="0" applyFont="1" applyFill="1" applyBorder="1" applyAlignment="1">
      <alignment horizontal="center" vertical="top"/>
    </xf>
    <xf numFmtId="0" fontId="12" fillId="6" borderId="19" xfId="0" applyFont="1" applyFill="1" applyBorder="1" applyAlignment="1">
      <alignment horizontal="center" vertical="top"/>
    </xf>
    <xf numFmtId="0" fontId="12" fillId="6" borderId="9" xfId="0" applyFont="1" applyFill="1" applyBorder="1" applyAlignment="1">
      <alignment horizontal="center" vertical="top"/>
    </xf>
    <xf numFmtId="0" fontId="12" fillId="6" borderId="10" xfId="0" applyFont="1" applyFill="1" applyBorder="1" applyAlignment="1">
      <alignment horizontal="center" vertical="top"/>
    </xf>
    <xf numFmtId="0" fontId="12" fillId="6" borderId="11" xfId="0" applyFont="1" applyFill="1" applyBorder="1" applyAlignment="1">
      <alignment horizontal="center" vertical="top"/>
    </xf>
    <xf numFmtId="0" fontId="2" fillId="7" borderId="0" xfId="0" applyFont="1" applyFill="1" applyAlignment="1">
      <alignment horizontal="left" vertical="top"/>
    </xf>
    <xf numFmtId="0" fontId="27" fillId="2" borderId="9" xfId="0" applyFont="1" applyFill="1" applyBorder="1" applyAlignment="1">
      <alignment horizontal="center" vertical="top"/>
    </xf>
    <xf numFmtId="0" fontId="27" fillId="2" borderId="11" xfId="0" applyFont="1" applyFill="1" applyBorder="1" applyAlignment="1">
      <alignment horizontal="center" vertical="top"/>
    </xf>
    <xf numFmtId="0" fontId="27" fillId="2" borderId="24" xfId="0" applyFont="1" applyFill="1" applyBorder="1" applyAlignment="1">
      <alignment horizontal="center" vertical="center" wrapText="1"/>
    </xf>
    <xf numFmtId="0" fontId="27" fillId="2" borderId="42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top"/>
    </xf>
    <xf numFmtId="0" fontId="27" fillId="0" borderId="24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top"/>
    </xf>
    <xf numFmtId="0" fontId="1" fillId="4" borderId="44" xfId="0" applyFont="1" applyFill="1" applyBorder="1" applyAlignment="1">
      <alignment horizontal="center" vertical="top"/>
    </xf>
    <xf numFmtId="0" fontId="27" fillId="5" borderId="9" xfId="0" applyFont="1" applyFill="1" applyBorder="1" applyAlignment="1">
      <alignment horizontal="center" vertical="top"/>
    </xf>
    <xf numFmtId="0" fontId="27" fillId="5" borderId="10" xfId="0" applyFont="1" applyFill="1" applyBorder="1" applyAlignment="1">
      <alignment horizontal="center" vertical="top"/>
    </xf>
    <xf numFmtId="0" fontId="27" fillId="5" borderId="11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center" vertical="top"/>
    </xf>
    <xf numFmtId="0" fontId="12" fillId="2" borderId="3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top"/>
    </xf>
    <xf numFmtId="0" fontId="1" fillId="4" borderId="40" xfId="0" applyFont="1" applyFill="1" applyBorder="1" applyAlignment="1">
      <alignment horizontal="center" vertical="top"/>
    </xf>
    <xf numFmtId="3" fontId="1" fillId="4" borderId="28" xfId="0" applyNumberFormat="1" applyFont="1" applyFill="1" applyBorder="1" applyAlignment="1">
      <alignment horizontal="center" vertical="top"/>
    </xf>
    <xf numFmtId="3" fontId="1" fillId="4" borderId="44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165" fontId="0" fillId="7" borderId="4" xfId="0" applyNumberFormat="1" applyFill="1" applyBorder="1" applyAlignment="1">
      <alignment horizontal="center" vertical="top"/>
    </xf>
    <xf numFmtId="165" fontId="0" fillId="7" borderId="5" xfId="0" applyNumberFormat="1" applyFill="1" applyBorder="1" applyAlignment="1">
      <alignment horizontal="center" vertical="top"/>
    </xf>
    <xf numFmtId="165" fontId="0" fillId="7" borderId="6" xfId="0" applyNumberFormat="1" applyFill="1" applyBorder="1" applyAlignment="1">
      <alignment horizontal="center" vertical="top"/>
    </xf>
    <xf numFmtId="165" fontId="0" fillId="7" borderId="7" xfId="0" applyNumberForma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1" fillId="0" borderId="52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48" xfId="0" applyFont="1" applyFill="1" applyBorder="1" applyAlignment="1">
      <alignment horizontal="center" vertical="top" wrapText="1"/>
    </xf>
    <xf numFmtId="0" fontId="11" fillId="0" borderId="46" xfId="0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horizontal="center" vertical="top" wrapText="1"/>
    </xf>
    <xf numFmtId="0" fontId="11" fillId="0" borderId="47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52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48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left" vertical="top"/>
    </xf>
    <xf numFmtId="0" fontId="1" fillId="0" borderId="38" xfId="0" applyFont="1" applyFill="1" applyBorder="1" applyAlignment="1">
      <alignment horizontal="left" vertical="top"/>
    </xf>
    <xf numFmtId="0" fontId="1" fillId="0" borderId="49" xfId="0" applyFont="1" applyFill="1" applyBorder="1" applyAlignment="1">
      <alignment horizontal="left" vertical="top"/>
    </xf>
    <xf numFmtId="0" fontId="1" fillId="0" borderId="62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top"/>
    </xf>
    <xf numFmtId="0" fontId="7" fillId="7" borderId="10" xfId="0" applyFont="1" applyFill="1" applyBorder="1" applyAlignment="1">
      <alignment horizontal="center" vertical="top"/>
    </xf>
    <xf numFmtId="0" fontId="7" fillId="7" borderId="11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65" fontId="0" fillId="0" borderId="54" xfId="0" applyNumberFormat="1" applyFill="1" applyBorder="1" applyAlignment="1">
      <alignment horizontal="center" vertical="top"/>
    </xf>
    <xf numFmtId="165" fontId="0" fillId="0" borderId="55" xfId="0" applyNumberFormat="1" applyFill="1" applyBorder="1" applyAlignment="1">
      <alignment horizontal="center" vertical="top"/>
    </xf>
    <xf numFmtId="0" fontId="1" fillId="0" borderId="1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0" fontId="1" fillId="0" borderId="47" xfId="0" applyFont="1" applyFill="1" applyBorder="1" applyAlignment="1">
      <alignment horizontal="center" vertical="top" wrapText="1"/>
    </xf>
    <xf numFmtId="0" fontId="1" fillId="0" borderId="57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horizontal="left" vertical="top"/>
    </xf>
    <xf numFmtId="0" fontId="0" fillId="7" borderId="0" xfId="0" applyFill="1" applyAlignment="1">
      <alignment horizontal="left" vertical="top"/>
    </xf>
    <xf numFmtId="0" fontId="7" fillId="0" borderId="9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3" fillId="7" borderId="17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165" fontId="0" fillId="7" borderId="2" xfId="0" applyNumberFormat="1" applyFill="1" applyBorder="1" applyAlignment="1">
      <alignment horizontal="center" vertical="top"/>
    </xf>
    <xf numFmtId="165" fontId="0" fillId="7" borderId="3" xfId="0" applyNumberForma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7" borderId="2" xfId="0" applyFont="1" applyFill="1" applyBorder="1" applyAlignment="1">
      <alignment horizontal="left" vertical="top"/>
    </xf>
    <xf numFmtId="0" fontId="1" fillId="7" borderId="12" xfId="0" applyFont="1" applyFill="1" applyBorder="1" applyAlignment="1">
      <alignment horizontal="left" vertical="top"/>
    </xf>
    <xf numFmtId="0" fontId="1" fillId="7" borderId="3" xfId="0" applyFont="1" applyFill="1" applyBorder="1" applyAlignment="1">
      <alignment horizontal="left" vertical="top"/>
    </xf>
    <xf numFmtId="0" fontId="1" fillId="7" borderId="4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left" vertical="top"/>
    </xf>
    <xf numFmtId="0" fontId="1" fillId="7" borderId="5" xfId="0" applyFont="1" applyFill="1" applyBorder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165" fontId="8" fillId="0" borderId="28" xfId="0" applyNumberFormat="1" applyFont="1" applyFill="1" applyBorder="1" applyAlignment="1">
      <alignment horizontal="center" vertical="center"/>
    </xf>
    <xf numFmtId="165" fontId="8" fillId="0" borderId="44" xfId="0" applyNumberFormat="1" applyFont="1" applyFill="1" applyBorder="1" applyAlignment="1">
      <alignment horizontal="center" vertical="center"/>
    </xf>
    <xf numFmtId="165" fontId="3" fillId="0" borderId="28" xfId="0" applyNumberFormat="1" applyFont="1" applyFill="1" applyBorder="1" applyAlignment="1">
      <alignment horizontal="center" vertical="center"/>
    </xf>
    <xf numFmtId="165" fontId="3" fillId="0" borderId="44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1" fillId="0" borderId="56" xfId="0" applyFont="1" applyFill="1" applyBorder="1" applyAlignment="1">
      <alignment horizontal="left" vertical="top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58" xfId="0" applyFont="1" applyFill="1" applyBorder="1" applyAlignment="1">
      <alignment horizontal="left" vertical="top"/>
    </xf>
    <xf numFmtId="0" fontId="1" fillId="0" borderId="28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64" fontId="29" fillId="0" borderId="28" xfId="0" applyNumberFormat="1" applyFont="1" applyFill="1" applyBorder="1" applyAlignment="1">
      <alignment horizontal="center" vertical="center"/>
    </xf>
    <xf numFmtId="164" fontId="29" fillId="0" borderId="44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4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65" fontId="0" fillId="7" borderId="59" xfId="0" applyNumberFormat="1" applyFill="1" applyBorder="1" applyAlignment="1">
      <alignment horizontal="center" vertical="top"/>
    </xf>
    <xf numFmtId="165" fontId="0" fillId="7" borderId="60" xfId="0" applyNumberFormat="1" applyFill="1" applyBorder="1" applyAlignment="1">
      <alignment horizontal="center" vertical="top"/>
    </xf>
    <xf numFmtId="0" fontId="7" fillId="0" borderId="28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165" fontId="3" fillId="0" borderId="54" xfId="0" applyNumberFormat="1" applyFont="1" applyFill="1" applyBorder="1" applyAlignment="1">
      <alignment horizontal="center" vertical="center"/>
    </xf>
    <xf numFmtId="165" fontId="3" fillId="0" borderId="55" xfId="0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top"/>
    </xf>
    <xf numFmtId="0" fontId="1" fillId="0" borderId="39" xfId="0" applyFont="1" applyFill="1" applyBorder="1" applyAlignment="1">
      <alignment horizontal="left" vertical="top"/>
    </xf>
    <xf numFmtId="0" fontId="1" fillId="0" borderId="61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" fillId="7" borderId="6" xfId="0" applyFont="1" applyFill="1" applyBorder="1" applyAlignment="1">
      <alignment horizontal="left" vertical="top"/>
    </xf>
    <xf numFmtId="0" fontId="1" fillId="7" borderId="13" xfId="0" applyFont="1" applyFill="1" applyBorder="1" applyAlignment="1">
      <alignment horizontal="left" vertical="top"/>
    </xf>
    <xf numFmtId="0" fontId="1" fillId="7" borderId="7" xfId="0" applyFont="1" applyFill="1" applyBorder="1" applyAlignment="1">
      <alignment horizontal="left" vertical="top"/>
    </xf>
    <xf numFmtId="0" fontId="1" fillId="7" borderId="32" xfId="0" applyFont="1" applyFill="1" applyBorder="1" applyAlignment="1">
      <alignment horizontal="left" vertical="top"/>
    </xf>
    <xf numFmtId="0" fontId="1" fillId="7" borderId="38" xfId="0" applyFont="1" applyFill="1" applyBorder="1" applyAlignment="1">
      <alignment horizontal="left" vertical="top"/>
    </xf>
    <xf numFmtId="0" fontId="1" fillId="7" borderId="57" xfId="0" applyFont="1" applyFill="1" applyBorder="1" applyAlignment="1">
      <alignment horizontal="left" vertical="top"/>
    </xf>
    <xf numFmtId="4" fontId="16" fillId="0" borderId="44" xfId="0" applyNumberFormat="1" applyFont="1" applyBorder="1" applyAlignment="1">
      <alignment vertical="top"/>
    </xf>
    <xf numFmtId="0" fontId="16" fillId="0" borderId="46" xfId="0" applyFont="1" applyBorder="1" applyAlignment="1">
      <alignment horizontal="right" vertical="top"/>
    </xf>
    <xf numFmtId="0" fontId="16" fillId="7" borderId="16" xfId="0" applyFont="1" applyFill="1" applyBorder="1" applyAlignment="1">
      <alignment vertical="top"/>
    </xf>
    <xf numFmtId="0" fontId="16" fillId="0" borderId="40" xfId="0" applyFont="1" applyBorder="1" applyAlignment="1">
      <alignment horizontal="right" vertical="top"/>
    </xf>
    <xf numFmtId="0" fontId="16" fillId="0" borderId="44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top"/>
    </xf>
    <xf numFmtId="0" fontId="16" fillId="0" borderId="44" xfId="0" applyFont="1" applyBorder="1" applyAlignment="1">
      <alignment horizontal="center" vertical="top"/>
    </xf>
    <xf numFmtId="0" fontId="16" fillId="0" borderId="46" xfId="0" applyFont="1" applyBorder="1" applyAlignment="1">
      <alignment horizontal="center" vertical="top"/>
    </xf>
    <xf numFmtId="0" fontId="16" fillId="0" borderId="40" xfId="0" applyFont="1" applyBorder="1" applyAlignment="1">
      <alignment horizontal="center" vertical="top"/>
    </xf>
    <xf numFmtId="0" fontId="16" fillId="0" borderId="47" xfId="0" applyFont="1" applyBorder="1" applyAlignment="1">
      <alignment horizontal="center" vertical="top"/>
    </xf>
    <xf numFmtId="0" fontId="15" fillId="7" borderId="14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top"/>
    </xf>
    <xf numFmtId="0" fontId="15" fillId="7" borderId="15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top"/>
    </xf>
    <xf numFmtId="4" fontId="16" fillId="0" borderId="15" xfId="0" applyNumberFormat="1" applyFont="1" applyBorder="1" applyAlignment="1">
      <alignment vertical="top"/>
    </xf>
    <xf numFmtId="0" fontId="15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top"/>
    </xf>
    <xf numFmtId="0" fontId="16" fillId="7" borderId="16" xfId="0" applyFont="1" applyFill="1" applyBorder="1" applyAlignment="1">
      <alignment horizontal="center" vertical="top"/>
    </xf>
  </cellXfs>
  <cellStyles count="7">
    <cellStyle name="Normálna" xfId="0" builtinId="0"/>
    <cellStyle name="Normálna 2" xfId="1"/>
    <cellStyle name="Normálna 3" xfId="3"/>
    <cellStyle name="Normálne 3" xfId="4"/>
    <cellStyle name="normálne_Hárok1" xfId="5"/>
    <cellStyle name="normálne_Rozdelenie vozidiel 05 01 2003" xfId="2"/>
    <cellStyle name="Štýl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95250</xdr:rowOff>
    </xdr:from>
    <xdr:to>
      <xdr:col>1</xdr:col>
      <xdr:colOff>2371725</xdr:colOff>
      <xdr:row>3</xdr:row>
      <xdr:rowOff>96838</xdr:rowOff>
    </xdr:to>
    <xdr:cxnSp macro="">
      <xdr:nvCxnSpPr>
        <xdr:cNvPr id="2" name="Přímá spojovací čára 2"/>
        <xdr:cNvCxnSpPr/>
      </xdr:nvCxnSpPr>
      <xdr:spPr>
        <a:xfrm>
          <a:off x="95250" y="581025"/>
          <a:ext cx="4314825" cy="158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95250</xdr:rowOff>
    </xdr:from>
    <xdr:to>
      <xdr:col>1</xdr:col>
      <xdr:colOff>2371725</xdr:colOff>
      <xdr:row>3</xdr:row>
      <xdr:rowOff>96838</xdr:rowOff>
    </xdr:to>
    <xdr:cxnSp macro="">
      <xdr:nvCxnSpPr>
        <xdr:cNvPr id="3" name="Přímá spojovací čára 2"/>
        <xdr:cNvCxnSpPr/>
      </xdr:nvCxnSpPr>
      <xdr:spPr>
        <a:xfrm>
          <a:off x="95250" y="581025"/>
          <a:ext cx="4314825" cy="158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3</xdr:row>
      <xdr:rowOff>95250</xdr:rowOff>
    </xdr:from>
    <xdr:to>
      <xdr:col>1</xdr:col>
      <xdr:colOff>2371725</xdr:colOff>
      <xdr:row>3</xdr:row>
      <xdr:rowOff>96838</xdr:rowOff>
    </xdr:to>
    <xdr:cxnSp macro="">
      <xdr:nvCxnSpPr>
        <xdr:cNvPr id="4" name="Přímá spojovací čára 2"/>
        <xdr:cNvCxnSpPr/>
      </xdr:nvCxnSpPr>
      <xdr:spPr>
        <a:xfrm>
          <a:off x="95250" y="581025"/>
          <a:ext cx="2314575" cy="158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tabSelected="1" workbookViewId="0">
      <selection activeCell="L26" sqref="L26"/>
    </sheetView>
  </sheetViews>
  <sheetFormatPr defaultColWidth="13.28515625" defaultRowHeight="15.75"/>
  <cols>
    <col min="1" max="1" width="31" style="64" bestFit="1" customWidth="1"/>
    <col min="2" max="2" width="8" style="65" bestFit="1" customWidth="1"/>
    <col min="3" max="3" width="4.42578125" style="69" bestFit="1" customWidth="1"/>
    <col min="4" max="4" width="16.42578125" style="65" bestFit="1" customWidth="1"/>
    <col min="5" max="5" width="10.7109375" style="66" bestFit="1" customWidth="1"/>
    <col min="6" max="6" width="14.7109375" style="65" bestFit="1" customWidth="1"/>
    <col min="7" max="10" width="13.28515625" style="44"/>
    <col min="11" max="11" width="43" style="65" bestFit="1" customWidth="1"/>
    <col min="12" max="12" width="14.85546875" style="44" customWidth="1"/>
    <col min="13" max="13" width="13.28515625" style="44"/>
    <col min="14" max="14" width="31" style="44" bestFit="1" customWidth="1"/>
    <col min="15" max="15" width="35.28515625" style="44" bestFit="1" customWidth="1"/>
    <col min="16" max="16" width="11.28515625" style="44" bestFit="1" customWidth="1"/>
    <col min="17" max="17" width="12.85546875" style="44" bestFit="1" customWidth="1"/>
    <col min="18" max="18" width="4.42578125" style="44" bestFit="1" customWidth="1"/>
    <col min="19" max="20" width="13.140625" style="44" bestFit="1" customWidth="1"/>
    <col min="21" max="16384" width="13.28515625" style="44"/>
  </cols>
  <sheetData>
    <row r="1" spans="1:20" ht="32.25" thickBot="1">
      <c r="A1" s="56" t="s">
        <v>14</v>
      </c>
      <c r="B1" s="292" t="s">
        <v>63</v>
      </c>
      <c r="C1" s="293"/>
      <c r="D1" s="57" t="s">
        <v>64</v>
      </c>
      <c r="E1" s="58" t="s">
        <v>2</v>
      </c>
      <c r="F1" s="54" t="s">
        <v>3</v>
      </c>
      <c r="G1" s="292" t="s">
        <v>66</v>
      </c>
      <c r="H1" s="294"/>
      <c r="I1" s="294"/>
      <c r="J1" s="293"/>
      <c r="K1" s="54" t="s">
        <v>4</v>
      </c>
      <c r="L1" s="59" t="s">
        <v>5</v>
      </c>
      <c r="N1" s="56" t="s">
        <v>14</v>
      </c>
      <c r="O1" s="45" t="s">
        <v>81</v>
      </c>
      <c r="P1" s="46" t="s">
        <v>67</v>
      </c>
      <c r="Q1" s="46" t="s">
        <v>68</v>
      </c>
      <c r="R1" s="46" t="s">
        <v>69</v>
      </c>
      <c r="S1" s="46" t="s">
        <v>70</v>
      </c>
      <c r="T1" s="46" t="s">
        <v>71</v>
      </c>
    </row>
    <row r="2" spans="1:20" ht="22.5" customHeight="1" thickBot="1">
      <c r="A2" s="60" t="s">
        <v>150</v>
      </c>
      <c r="B2" s="505" t="s">
        <v>62</v>
      </c>
      <c r="C2" s="506">
        <v>148</v>
      </c>
      <c r="D2" s="507" t="s">
        <v>65</v>
      </c>
      <c r="E2" s="61">
        <v>120</v>
      </c>
      <c r="F2" s="61">
        <v>28</v>
      </c>
      <c r="G2" s="508">
        <v>52</v>
      </c>
      <c r="H2" s="508"/>
      <c r="I2" s="508"/>
      <c r="J2" s="508"/>
      <c r="K2" s="61">
        <f>G2+F2</f>
        <v>80</v>
      </c>
      <c r="L2" s="75">
        <v>1475320</v>
      </c>
      <c r="N2" s="60" t="s">
        <v>0</v>
      </c>
      <c r="O2" s="47" t="s">
        <v>72</v>
      </c>
      <c r="P2" s="48">
        <v>19157.330000000002</v>
      </c>
      <c r="Q2" s="48">
        <v>22988.799999999999</v>
      </c>
      <c r="R2" s="49">
        <v>30</v>
      </c>
      <c r="S2" s="48">
        <v>574719.9</v>
      </c>
      <c r="T2" s="48">
        <v>689664</v>
      </c>
    </row>
    <row r="3" spans="1:20" ht="16.5" thickBot="1">
      <c r="A3" s="62" t="s">
        <v>151</v>
      </c>
      <c r="B3" s="509"/>
      <c r="C3" s="510">
        <v>4</v>
      </c>
      <c r="D3" s="511"/>
      <c r="E3" s="63">
        <v>2</v>
      </c>
      <c r="F3" s="63">
        <v>2</v>
      </c>
      <c r="G3" s="512">
        <v>0</v>
      </c>
      <c r="H3" s="512"/>
      <c r="I3" s="512"/>
      <c r="J3" s="512"/>
      <c r="K3" s="63">
        <f t="shared" ref="K3:K10" si="0">G3+F3</f>
        <v>2</v>
      </c>
      <c r="L3" s="74">
        <v>0</v>
      </c>
      <c r="N3" s="72" t="s">
        <v>0</v>
      </c>
      <c r="O3" s="50" t="s">
        <v>74</v>
      </c>
      <c r="P3" s="51">
        <v>29023.33</v>
      </c>
      <c r="Q3" s="51">
        <v>34828</v>
      </c>
      <c r="R3" s="52">
        <v>2</v>
      </c>
      <c r="S3" s="51">
        <v>58046.66</v>
      </c>
      <c r="T3" s="51">
        <v>69656</v>
      </c>
    </row>
    <row r="4" spans="1:20" ht="16.5" thickBot="1">
      <c r="A4" s="62" t="s">
        <v>152</v>
      </c>
      <c r="B4" s="509"/>
      <c r="C4" s="510">
        <v>23</v>
      </c>
      <c r="D4" s="511"/>
      <c r="E4" s="63">
        <v>23</v>
      </c>
      <c r="F4" s="63">
        <v>0</v>
      </c>
      <c r="G4" s="512">
        <v>8</v>
      </c>
      <c r="H4" s="512"/>
      <c r="I4" s="512"/>
      <c r="J4" s="512"/>
      <c r="K4" s="63">
        <f>G4+F4</f>
        <v>8</v>
      </c>
      <c r="L4" s="76">
        <v>342138</v>
      </c>
      <c r="N4" s="72" t="s">
        <v>0</v>
      </c>
      <c r="O4" s="50" t="s">
        <v>75</v>
      </c>
      <c r="P4" s="51">
        <v>31125</v>
      </c>
      <c r="Q4" s="51">
        <v>37350</v>
      </c>
      <c r="R4" s="52">
        <v>10</v>
      </c>
      <c r="S4" s="51">
        <v>311250</v>
      </c>
      <c r="T4" s="51">
        <v>373500</v>
      </c>
    </row>
    <row r="5" spans="1:20" ht="16.5" thickBot="1">
      <c r="A5" s="62" t="s">
        <v>153</v>
      </c>
      <c r="B5" s="509"/>
      <c r="C5" s="510">
        <v>9</v>
      </c>
      <c r="D5" s="511"/>
      <c r="E5" s="63">
        <v>24</v>
      </c>
      <c r="F5" s="63">
        <v>-15</v>
      </c>
      <c r="G5" s="512">
        <v>30</v>
      </c>
      <c r="H5" s="512"/>
      <c r="I5" s="512"/>
      <c r="J5" s="512"/>
      <c r="K5" s="63">
        <f t="shared" si="0"/>
        <v>15</v>
      </c>
      <c r="L5" s="76">
        <v>812570.1</v>
      </c>
      <c r="N5" s="72" t="s">
        <v>0</v>
      </c>
      <c r="O5" s="50" t="s">
        <v>76</v>
      </c>
      <c r="P5" s="51">
        <v>28541.67</v>
      </c>
      <c r="Q5" s="51">
        <v>34250</v>
      </c>
      <c r="R5" s="52">
        <v>10</v>
      </c>
      <c r="S5" s="51">
        <v>285416.7</v>
      </c>
      <c r="T5" s="51">
        <v>342500</v>
      </c>
    </row>
    <row r="6" spans="1:20" ht="16.5" thickBot="1">
      <c r="A6" s="62" t="s">
        <v>154</v>
      </c>
      <c r="B6" s="509"/>
      <c r="C6" s="510">
        <v>9</v>
      </c>
      <c r="D6" s="511"/>
      <c r="E6" s="63">
        <v>9</v>
      </c>
      <c r="F6" s="63">
        <v>0</v>
      </c>
      <c r="G6" s="512">
        <v>9</v>
      </c>
      <c r="H6" s="512"/>
      <c r="I6" s="512"/>
      <c r="J6" s="512"/>
      <c r="K6" s="63">
        <f t="shared" si="0"/>
        <v>9</v>
      </c>
      <c r="L6" s="76">
        <v>387135</v>
      </c>
      <c r="N6" s="72"/>
      <c r="O6" s="53" t="s">
        <v>36</v>
      </c>
      <c r="P6" s="55">
        <v>107847.33</v>
      </c>
      <c r="Q6" s="55">
        <v>129416.8</v>
      </c>
      <c r="R6" s="45">
        <f>SUM(R2:R5)</f>
        <v>52</v>
      </c>
      <c r="S6" s="55">
        <v>1229433.26</v>
      </c>
      <c r="T6" s="55">
        <v>1475320</v>
      </c>
    </row>
    <row r="7" spans="1:20" ht="16.5" thickBot="1">
      <c r="A7" s="62" t="s">
        <v>155</v>
      </c>
      <c r="B7" s="509"/>
      <c r="C7" s="510">
        <v>30</v>
      </c>
      <c r="D7" s="511"/>
      <c r="E7" s="63">
        <v>29</v>
      </c>
      <c r="F7" s="63">
        <v>1</v>
      </c>
      <c r="G7" s="512">
        <v>10</v>
      </c>
      <c r="H7" s="512"/>
      <c r="I7" s="512"/>
      <c r="J7" s="512"/>
      <c r="K7" s="63">
        <f t="shared" si="0"/>
        <v>11</v>
      </c>
      <c r="L7" s="513">
        <v>438762.66</v>
      </c>
      <c r="N7" s="72" t="s">
        <v>6</v>
      </c>
      <c r="O7" s="50" t="s">
        <v>80</v>
      </c>
      <c r="P7" s="51">
        <v>35639.379999999997</v>
      </c>
      <c r="Q7" s="51">
        <v>42767.25</v>
      </c>
      <c r="R7" s="52">
        <v>8</v>
      </c>
      <c r="S7" s="51">
        <v>285115.03999999998</v>
      </c>
      <c r="T7" s="51">
        <v>342138</v>
      </c>
    </row>
    <row r="8" spans="1:20" ht="16.5" thickBot="1">
      <c r="A8" s="62" t="s">
        <v>156</v>
      </c>
      <c r="B8" s="509"/>
      <c r="C8" s="510">
        <v>1</v>
      </c>
      <c r="D8" s="511"/>
      <c r="E8" s="63">
        <v>1</v>
      </c>
      <c r="F8" s="63">
        <v>0</v>
      </c>
      <c r="G8" s="512">
        <v>0</v>
      </c>
      <c r="H8" s="512"/>
      <c r="I8" s="512"/>
      <c r="J8" s="512"/>
      <c r="K8" s="63">
        <f t="shared" si="0"/>
        <v>0</v>
      </c>
      <c r="L8" s="74">
        <v>0</v>
      </c>
      <c r="N8" s="72"/>
      <c r="O8" s="50"/>
      <c r="P8" s="51"/>
      <c r="Q8" s="51"/>
      <c r="R8" s="52"/>
      <c r="S8" s="51"/>
      <c r="T8" s="51"/>
    </row>
    <row r="9" spans="1:20" ht="16.5" thickBot="1">
      <c r="A9" s="62" t="s">
        <v>157</v>
      </c>
      <c r="B9" s="509"/>
      <c r="C9" s="510">
        <v>1</v>
      </c>
      <c r="D9" s="511"/>
      <c r="E9" s="63">
        <v>1</v>
      </c>
      <c r="F9" s="63">
        <v>0</v>
      </c>
      <c r="G9" s="512">
        <v>0</v>
      </c>
      <c r="H9" s="512"/>
      <c r="I9" s="512"/>
      <c r="J9" s="512"/>
      <c r="K9" s="63">
        <f t="shared" si="0"/>
        <v>0</v>
      </c>
      <c r="L9" s="74">
        <v>0</v>
      </c>
      <c r="N9" s="72"/>
      <c r="O9" s="50"/>
      <c r="P9" s="51"/>
      <c r="Q9" s="51"/>
      <c r="R9" s="52"/>
      <c r="S9" s="51"/>
      <c r="T9" s="51"/>
    </row>
    <row r="10" spans="1:20" ht="16.5" thickBot="1">
      <c r="A10" s="497" t="s">
        <v>158</v>
      </c>
      <c r="B10" s="514"/>
      <c r="C10" s="515">
        <v>4</v>
      </c>
      <c r="D10" s="516"/>
      <c r="E10" s="517">
        <v>3</v>
      </c>
      <c r="F10" s="517">
        <v>1</v>
      </c>
      <c r="G10" s="518">
        <v>0</v>
      </c>
      <c r="H10" s="518"/>
      <c r="I10" s="518"/>
      <c r="J10" s="518"/>
      <c r="K10" s="517">
        <f t="shared" si="0"/>
        <v>1</v>
      </c>
      <c r="L10" s="74">
        <v>0</v>
      </c>
      <c r="N10" s="72"/>
      <c r="O10" s="53" t="s">
        <v>36</v>
      </c>
      <c r="P10" s="70">
        <v>35639.379999999997</v>
      </c>
      <c r="Q10" s="70">
        <v>42767.25</v>
      </c>
      <c r="R10" s="71">
        <v>8</v>
      </c>
      <c r="S10" s="70">
        <v>285115.03999999998</v>
      </c>
      <c r="T10" s="70">
        <v>342138</v>
      </c>
    </row>
    <row r="11" spans="1:20" ht="16.5" thickBot="1">
      <c r="A11" s="496" t="s">
        <v>13</v>
      </c>
      <c r="B11" s="498"/>
      <c r="C11" s="499">
        <f>SUM(SUM(C2:C7))</f>
        <v>223</v>
      </c>
      <c r="D11" s="500"/>
      <c r="E11" s="501">
        <f>SUM(E2:E10)</f>
        <v>212</v>
      </c>
      <c r="F11" s="500">
        <f>SUM(F2:F10)</f>
        <v>17</v>
      </c>
      <c r="G11" s="502">
        <f>SUM(G2:G10)</f>
        <v>109</v>
      </c>
      <c r="H11" s="503"/>
      <c r="I11" s="503"/>
      <c r="J11" s="504"/>
      <c r="K11" s="500">
        <f>SUM(K2:K10)</f>
        <v>126</v>
      </c>
      <c r="L11" s="495">
        <v>3455925.76</v>
      </c>
      <c r="N11" s="72" t="s">
        <v>7</v>
      </c>
      <c r="O11" s="50" t="s">
        <v>73</v>
      </c>
      <c r="P11" s="51">
        <v>22571.39</v>
      </c>
      <c r="Q11" s="51">
        <v>27085.67</v>
      </c>
      <c r="R11" s="52">
        <v>30</v>
      </c>
      <c r="S11" s="51">
        <v>677141.7</v>
      </c>
      <c r="T11" s="51">
        <v>812570.1</v>
      </c>
    </row>
    <row r="12" spans="1:20" ht="16.5" thickBot="1">
      <c r="C12" s="65"/>
      <c r="D12" s="66"/>
      <c r="E12" s="65"/>
      <c r="F12" s="295"/>
      <c r="G12" s="295"/>
      <c r="H12" s="295"/>
      <c r="I12" s="295"/>
      <c r="J12" s="65"/>
      <c r="K12" s="67"/>
      <c r="N12" s="72"/>
      <c r="O12" s="53" t="s">
        <v>36</v>
      </c>
      <c r="P12" s="70">
        <v>22571.39</v>
      </c>
      <c r="Q12" s="70">
        <v>27085.67</v>
      </c>
      <c r="R12" s="71">
        <v>30</v>
      </c>
      <c r="S12" s="70">
        <v>677141.7</v>
      </c>
      <c r="T12" s="70">
        <v>812570.1</v>
      </c>
    </row>
    <row r="13" spans="1:20" ht="16.5" customHeight="1" thickBot="1">
      <c r="C13" s="65"/>
      <c r="D13" s="66"/>
      <c r="E13" s="65"/>
      <c r="F13" s="295"/>
      <c r="G13" s="295"/>
      <c r="H13" s="295"/>
      <c r="I13" s="295"/>
      <c r="J13" s="65"/>
      <c r="K13" s="67"/>
      <c r="L13" s="67"/>
      <c r="N13" s="72" t="s">
        <v>9</v>
      </c>
      <c r="O13" s="50" t="s">
        <v>78</v>
      </c>
      <c r="P13" s="51">
        <v>35845.83</v>
      </c>
      <c r="Q13" s="51">
        <v>43015</v>
      </c>
      <c r="R13" s="52">
        <v>9</v>
      </c>
      <c r="S13" s="51">
        <v>322612.46999999997</v>
      </c>
      <c r="T13" s="51">
        <v>387135</v>
      </c>
    </row>
    <row r="14" spans="1:20" ht="16.5" customHeight="1" thickBot="1">
      <c r="C14" s="65"/>
      <c r="D14" s="66"/>
      <c r="E14" s="65"/>
      <c r="F14" s="295"/>
      <c r="G14" s="295"/>
      <c r="H14" s="295"/>
      <c r="I14" s="295"/>
      <c r="J14" s="65"/>
      <c r="K14" s="67"/>
      <c r="L14" s="67"/>
      <c r="N14" s="72"/>
      <c r="O14" s="53" t="s">
        <v>36</v>
      </c>
      <c r="P14" s="70">
        <v>35845.83</v>
      </c>
      <c r="Q14" s="70">
        <v>43015</v>
      </c>
      <c r="R14" s="71">
        <v>9</v>
      </c>
      <c r="S14" s="70">
        <v>322612.46999999997</v>
      </c>
      <c r="T14" s="70">
        <v>387135</v>
      </c>
    </row>
    <row r="15" spans="1:20" ht="16.5" thickBot="1">
      <c r="C15" s="65"/>
      <c r="D15" s="66"/>
      <c r="E15" s="65"/>
      <c r="F15" s="295"/>
      <c r="G15" s="295"/>
      <c r="H15" s="295"/>
      <c r="I15" s="295"/>
      <c r="J15" s="65"/>
      <c r="K15" s="44"/>
      <c r="N15" s="72" t="s">
        <v>8</v>
      </c>
      <c r="O15" s="50" t="s">
        <v>78</v>
      </c>
      <c r="P15" s="51">
        <v>35845.83</v>
      </c>
      <c r="Q15" s="51">
        <v>43015</v>
      </c>
      <c r="R15" s="52">
        <v>6</v>
      </c>
      <c r="S15" s="51">
        <v>215074.98</v>
      </c>
      <c r="T15" s="51">
        <v>258090</v>
      </c>
    </row>
    <row r="16" spans="1:20" ht="16.5" thickBot="1">
      <c r="C16" s="65"/>
      <c r="D16" s="66"/>
      <c r="E16" s="65"/>
      <c r="F16" s="295"/>
      <c r="G16" s="295"/>
      <c r="H16" s="295"/>
      <c r="I16" s="295"/>
      <c r="J16" s="65"/>
      <c r="K16" s="44"/>
      <c r="N16" s="72" t="s">
        <v>8</v>
      </c>
      <c r="O16" s="50" t="s">
        <v>77</v>
      </c>
      <c r="P16" s="51">
        <v>33210</v>
      </c>
      <c r="Q16" s="51">
        <v>39852</v>
      </c>
      <c r="R16" s="52">
        <v>3</v>
      </c>
      <c r="S16" s="51">
        <v>99630</v>
      </c>
      <c r="T16" s="51">
        <v>119556</v>
      </c>
    </row>
    <row r="17" spans="1:20" ht="16.5" thickBot="1">
      <c r="C17" s="65"/>
      <c r="D17" s="66"/>
      <c r="E17" s="65"/>
      <c r="F17" s="295"/>
      <c r="G17" s="295"/>
      <c r="H17" s="295"/>
      <c r="I17" s="295"/>
      <c r="J17" s="65"/>
      <c r="K17" s="44"/>
      <c r="N17" s="72" t="s">
        <v>8</v>
      </c>
      <c r="O17" s="50" t="s">
        <v>79</v>
      </c>
      <c r="P17" s="51">
        <v>50930.55</v>
      </c>
      <c r="Q17" s="51">
        <v>61116.66</v>
      </c>
      <c r="R17" s="52">
        <v>1</v>
      </c>
      <c r="S17" s="51">
        <v>50930.55</v>
      </c>
      <c r="T17" s="51">
        <v>61116.66</v>
      </c>
    </row>
    <row r="18" spans="1:20" ht="16.5" thickBot="1">
      <c r="C18" s="65"/>
      <c r="D18" s="66"/>
      <c r="E18" s="65"/>
      <c r="F18" s="295"/>
      <c r="G18" s="295"/>
      <c r="H18" s="295"/>
      <c r="I18" s="295"/>
      <c r="J18" s="65"/>
      <c r="K18" s="44"/>
      <c r="N18" s="73"/>
      <c r="O18" s="53" t="s">
        <v>36</v>
      </c>
      <c r="P18" s="55">
        <v>119986.38</v>
      </c>
      <c r="Q18" s="55">
        <v>143983.66</v>
      </c>
      <c r="R18" s="54">
        <v>10</v>
      </c>
      <c r="S18" s="55">
        <v>365635.53</v>
      </c>
      <c r="T18" s="55">
        <v>438762.66</v>
      </c>
    </row>
    <row r="19" spans="1:20" ht="13.5" customHeight="1" thickBot="1">
      <c r="C19" s="65"/>
      <c r="D19" s="66"/>
      <c r="E19" s="65"/>
      <c r="F19" s="295"/>
      <c r="G19" s="295"/>
      <c r="H19" s="295"/>
      <c r="I19" s="295"/>
      <c r="J19" s="65"/>
      <c r="K19" s="44"/>
    </row>
    <row r="20" spans="1:20" ht="32.25" thickBot="1">
      <c r="C20" s="65"/>
      <c r="D20" s="66"/>
      <c r="E20" s="65"/>
      <c r="F20" s="295"/>
      <c r="G20" s="295"/>
      <c r="H20" s="295"/>
      <c r="I20" s="295"/>
      <c r="J20" s="65"/>
      <c r="K20" s="44"/>
      <c r="N20" s="56" t="s">
        <v>14</v>
      </c>
      <c r="O20" s="45" t="s">
        <v>81</v>
      </c>
      <c r="P20" s="46" t="s">
        <v>67</v>
      </c>
      <c r="Q20" s="46" t="s">
        <v>68</v>
      </c>
      <c r="R20" s="46" t="s">
        <v>69</v>
      </c>
      <c r="S20" s="46" t="s">
        <v>70</v>
      </c>
      <c r="T20" s="46" t="s">
        <v>71</v>
      </c>
    </row>
    <row r="21" spans="1:20" s="68" customFormat="1" ht="16.5" thickBot="1">
      <c r="A21" s="64"/>
      <c r="B21" s="65"/>
      <c r="C21" s="65"/>
      <c r="D21" s="66"/>
      <c r="E21" s="65"/>
      <c r="F21" s="295"/>
      <c r="G21" s="295"/>
      <c r="H21" s="295"/>
      <c r="I21" s="295"/>
      <c r="J21" s="65"/>
      <c r="K21" s="44"/>
      <c r="L21" s="44"/>
      <c r="N21" s="60" t="s">
        <v>0</v>
      </c>
      <c r="O21" s="47" t="s">
        <v>72</v>
      </c>
      <c r="P21" s="48">
        <v>19157.330000000002</v>
      </c>
      <c r="Q21" s="48">
        <v>22988.799999999999</v>
      </c>
      <c r="R21" s="49">
        <v>30</v>
      </c>
      <c r="S21" s="48">
        <v>574719.9</v>
      </c>
      <c r="T21" s="48">
        <v>689664</v>
      </c>
    </row>
    <row r="22" spans="1:20" ht="16.5" thickBot="1">
      <c r="C22" s="65"/>
      <c r="D22" s="66"/>
      <c r="E22" s="65"/>
      <c r="F22" s="295"/>
      <c r="G22" s="295"/>
      <c r="H22" s="295"/>
      <c r="I22" s="295"/>
      <c r="J22" s="65"/>
      <c r="K22" s="44"/>
      <c r="N22" s="72" t="s">
        <v>0</v>
      </c>
      <c r="O22" s="50" t="s">
        <v>74</v>
      </c>
      <c r="P22" s="51">
        <v>29023.33</v>
      </c>
      <c r="Q22" s="51">
        <v>34828</v>
      </c>
      <c r="R22" s="52">
        <v>2</v>
      </c>
      <c r="S22" s="51">
        <v>58046.66</v>
      </c>
      <c r="T22" s="51">
        <v>69656</v>
      </c>
    </row>
    <row r="23" spans="1:20" ht="16.5" thickBot="1">
      <c r="C23" s="65"/>
      <c r="D23" s="66"/>
      <c r="E23" s="65"/>
      <c r="F23" s="295"/>
      <c r="G23" s="295"/>
      <c r="H23" s="295"/>
      <c r="I23" s="295"/>
      <c r="J23" s="65"/>
      <c r="K23" s="44"/>
      <c r="N23" s="72" t="s">
        <v>0</v>
      </c>
      <c r="O23" s="50" t="s">
        <v>75</v>
      </c>
      <c r="P23" s="51">
        <v>31125</v>
      </c>
      <c r="Q23" s="51">
        <v>37350</v>
      </c>
      <c r="R23" s="52">
        <v>10</v>
      </c>
      <c r="S23" s="51">
        <v>311250</v>
      </c>
      <c r="T23" s="51">
        <v>373500</v>
      </c>
    </row>
    <row r="24" spans="1:20" ht="16.5" thickBot="1">
      <c r="C24" s="65"/>
      <c r="D24" s="66"/>
      <c r="E24" s="65"/>
      <c r="F24" s="295"/>
      <c r="G24" s="295"/>
      <c r="H24" s="295"/>
      <c r="I24" s="295"/>
      <c r="J24" s="65"/>
      <c r="K24" s="44"/>
      <c r="N24" s="72" t="s">
        <v>0</v>
      </c>
      <c r="O24" s="50" t="s">
        <v>76</v>
      </c>
      <c r="P24" s="51">
        <v>28541.67</v>
      </c>
      <c r="Q24" s="51">
        <v>34250</v>
      </c>
      <c r="R24" s="52">
        <v>10</v>
      </c>
      <c r="S24" s="51">
        <v>285416.7</v>
      </c>
      <c r="T24" s="51">
        <v>342500</v>
      </c>
    </row>
    <row r="25" spans="1:20" ht="16.5" thickBot="1">
      <c r="C25" s="65"/>
      <c r="D25" s="66"/>
      <c r="E25" s="65"/>
      <c r="F25" s="295"/>
      <c r="G25" s="295"/>
      <c r="H25" s="295"/>
      <c r="I25" s="295"/>
      <c r="J25" s="65"/>
      <c r="K25" s="44"/>
      <c r="N25" s="72" t="s">
        <v>6</v>
      </c>
      <c r="O25" s="50" t="s">
        <v>80</v>
      </c>
      <c r="P25" s="51">
        <v>35639.379999999997</v>
      </c>
      <c r="Q25" s="51">
        <v>42767.25</v>
      </c>
      <c r="R25" s="52">
        <v>8</v>
      </c>
      <c r="S25" s="51">
        <v>285115.03999999998</v>
      </c>
      <c r="T25" s="51">
        <v>342138</v>
      </c>
    </row>
    <row r="26" spans="1:20" ht="16.5" thickBot="1">
      <c r="C26" s="65"/>
      <c r="D26" s="66"/>
      <c r="E26" s="65"/>
      <c r="F26" s="295"/>
      <c r="G26" s="295"/>
      <c r="H26" s="295"/>
      <c r="I26" s="295"/>
      <c r="J26" s="65"/>
      <c r="K26" s="44"/>
      <c r="N26" s="72" t="s">
        <v>7</v>
      </c>
      <c r="O26" s="50" t="s">
        <v>73</v>
      </c>
      <c r="P26" s="51">
        <v>22571.39</v>
      </c>
      <c r="Q26" s="51">
        <v>27085.67</v>
      </c>
      <c r="R26" s="52">
        <v>30</v>
      </c>
      <c r="S26" s="51">
        <v>677141.7</v>
      </c>
      <c r="T26" s="51">
        <v>812570.1</v>
      </c>
    </row>
    <row r="27" spans="1:20" ht="16.5" thickBot="1">
      <c r="C27" s="65"/>
      <c r="D27" s="66"/>
      <c r="E27" s="65"/>
      <c r="F27" s="295"/>
      <c r="G27" s="295"/>
      <c r="H27" s="295"/>
      <c r="I27" s="295"/>
      <c r="J27" s="65"/>
      <c r="K27" s="44"/>
      <c r="N27" s="72" t="s">
        <v>9</v>
      </c>
      <c r="O27" s="50" t="s">
        <v>78</v>
      </c>
      <c r="P27" s="51">
        <v>35845.83</v>
      </c>
      <c r="Q27" s="51">
        <v>43015</v>
      </c>
      <c r="R27" s="52">
        <v>9</v>
      </c>
      <c r="S27" s="51">
        <v>322612.46999999997</v>
      </c>
      <c r="T27" s="51">
        <v>387135</v>
      </c>
    </row>
    <row r="28" spans="1:20" ht="16.5" thickBot="1">
      <c r="C28" s="65"/>
      <c r="D28" s="66"/>
      <c r="E28" s="65"/>
      <c r="F28" s="295"/>
      <c r="G28" s="295"/>
      <c r="H28" s="295"/>
      <c r="I28" s="295"/>
      <c r="J28" s="65"/>
      <c r="K28" s="44"/>
      <c r="N28" s="72" t="s">
        <v>8</v>
      </c>
      <c r="O28" s="50" t="s">
        <v>78</v>
      </c>
      <c r="P28" s="51">
        <v>35845.83</v>
      </c>
      <c r="Q28" s="51">
        <v>43015</v>
      </c>
      <c r="R28" s="52">
        <v>6</v>
      </c>
      <c r="S28" s="51">
        <v>215074.98</v>
      </c>
      <c r="T28" s="51">
        <v>258090</v>
      </c>
    </row>
    <row r="29" spans="1:20" ht="16.5" thickBot="1">
      <c r="C29" s="65"/>
      <c r="D29" s="66"/>
      <c r="E29" s="65"/>
      <c r="F29" s="295"/>
      <c r="G29" s="295"/>
      <c r="H29" s="295"/>
      <c r="I29" s="295"/>
      <c r="J29" s="65"/>
      <c r="K29" s="44"/>
      <c r="N29" s="72" t="s">
        <v>8</v>
      </c>
      <c r="O29" s="50" t="s">
        <v>77</v>
      </c>
      <c r="P29" s="51">
        <v>33210</v>
      </c>
      <c r="Q29" s="51">
        <v>39852</v>
      </c>
      <c r="R29" s="52">
        <v>3</v>
      </c>
      <c r="S29" s="51">
        <v>99630</v>
      </c>
      <c r="T29" s="51">
        <v>119556</v>
      </c>
    </row>
    <row r="30" spans="1:20" ht="16.5" thickBot="1">
      <c r="C30" s="65"/>
      <c r="D30" s="66"/>
      <c r="E30" s="65"/>
      <c r="F30" s="295"/>
      <c r="G30" s="295"/>
      <c r="H30" s="295"/>
      <c r="I30" s="295"/>
      <c r="J30" s="65"/>
      <c r="K30" s="44"/>
      <c r="N30" s="72" t="s">
        <v>8</v>
      </c>
      <c r="O30" s="50" t="s">
        <v>79</v>
      </c>
      <c r="P30" s="51">
        <v>50930.55</v>
      </c>
      <c r="Q30" s="51">
        <v>61116.66</v>
      </c>
      <c r="R30" s="52">
        <v>1</v>
      </c>
      <c r="S30" s="51">
        <v>50930.55</v>
      </c>
      <c r="T30" s="51">
        <v>61116.66</v>
      </c>
    </row>
    <row r="31" spans="1:20" ht="16.5" thickBot="1">
      <c r="C31" s="65"/>
      <c r="D31" s="66"/>
      <c r="E31" s="65"/>
      <c r="F31" s="295"/>
      <c r="G31" s="295"/>
      <c r="H31" s="295"/>
      <c r="I31" s="295"/>
      <c r="J31" s="65"/>
      <c r="K31" s="44"/>
      <c r="O31" s="53" t="s">
        <v>36</v>
      </c>
      <c r="P31" s="55"/>
      <c r="Q31" s="55"/>
      <c r="R31" s="54">
        <v>109</v>
      </c>
      <c r="S31" s="70">
        <v>2879938</v>
      </c>
      <c r="T31" s="55">
        <v>3455925.76</v>
      </c>
    </row>
    <row r="32" spans="1:20">
      <c r="C32" s="65"/>
      <c r="D32" s="66"/>
      <c r="E32" s="65"/>
      <c r="F32" s="295"/>
      <c r="G32" s="295"/>
      <c r="H32" s="295"/>
      <c r="I32" s="295"/>
      <c r="J32" s="65"/>
      <c r="K32" s="44"/>
      <c r="P32" s="67"/>
    </row>
    <row r="33" spans="3:11">
      <c r="C33" s="65"/>
      <c r="D33" s="66"/>
      <c r="E33" s="65"/>
      <c r="F33" s="295"/>
      <c r="G33" s="295"/>
      <c r="H33" s="295"/>
      <c r="I33" s="295"/>
      <c r="J33" s="65"/>
      <c r="K33" s="44"/>
    </row>
    <row r="34" spans="3:11">
      <c r="C34" s="65"/>
      <c r="D34" s="66"/>
      <c r="E34" s="65"/>
      <c r="F34" s="295"/>
      <c r="G34" s="295"/>
      <c r="H34" s="295"/>
      <c r="I34" s="295"/>
      <c r="J34" s="65"/>
      <c r="K34" s="44"/>
    </row>
    <row r="35" spans="3:11">
      <c r="C35" s="65"/>
      <c r="D35" s="66"/>
      <c r="E35" s="65"/>
      <c r="K35" s="44"/>
    </row>
    <row r="36" spans="3:11">
      <c r="C36" s="65"/>
      <c r="D36" s="66"/>
      <c r="E36" s="65"/>
      <c r="F36" s="295"/>
      <c r="G36" s="295"/>
      <c r="H36" s="295"/>
      <c r="I36" s="295"/>
      <c r="J36" s="65"/>
      <c r="K36" s="44"/>
    </row>
    <row r="37" spans="3:11">
      <c r="G37" s="295"/>
      <c r="H37" s="295"/>
      <c r="I37" s="295"/>
      <c r="J37" s="295"/>
    </row>
    <row r="38" spans="3:11">
      <c r="G38" s="295"/>
      <c r="H38" s="295"/>
      <c r="I38" s="295"/>
      <c r="J38" s="295"/>
    </row>
    <row r="39" spans="3:11">
      <c r="G39" s="295"/>
      <c r="H39" s="295"/>
      <c r="I39" s="295"/>
      <c r="J39" s="295"/>
    </row>
    <row r="40" spans="3:11">
      <c r="G40" s="295"/>
      <c r="H40" s="295"/>
      <c r="I40" s="295"/>
      <c r="J40" s="295"/>
    </row>
    <row r="41" spans="3:11">
      <c r="G41" s="295"/>
      <c r="H41" s="295"/>
      <c r="I41" s="295"/>
      <c r="J41" s="295"/>
    </row>
    <row r="42" spans="3:11">
      <c r="G42" s="295"/>
      <c r="H42" s="295"/>
      <c r="I42" s="295"/>
      <c r="J42" s="295"/>
    </row>
    <row r="43" spans="3:11">
      <c r="G43" s="295"/>
      <c r="H43" s="295"/>
      <c r="I43" s="295"/>
      <c r="J43" s="295"/>
    </row>
    <row r="44" spans="3:11">
      <c r="G44" s="295"/>
      <c r="H44" s="295"/>
      <c r="I44" s="295"/>
      <c r="J44" s="295"/>
    </row>
    <row r="45" spans="3:11">
      <c r="G45" s="295"/>
      <c r="H45" s="295"/>
      <c r="I45" s="295"/>
      <c r="J45" s="295"/>
    </row>
    <row r="46" spans="3:11">
      <c r="G46" s="295"/>
      <c r="H46" s="295"/>
      <c r="I46" s="295"/>
      <c r="J46" s="295"/>
    </row>
    <row r="47" spans="3:11">
      <c r="G47" s="295"/>
      <c r="H47" s="295"/>
      <c r="I47" s="295"/>
      <c r="J47" s="295"/>
    </row>
    <row r="48" spans="3:11">
      <c r="G48" s="295"/>
      <c r="H48" s="295"/>
      <c r="I48" s="295"/>
      <c r="J48" s="295"/>
    </row>
    <row r="49" spans="7:10">
      <c r="G49" s="295"/>
      <c r="H49" s="295"/>
      <c r="I49" s="295"/>
      <c r="J49" s="295"/>
    </row>
    <row r="50" spans="7:10">
      <c r="G50" s="295"/>
      <c r="H50" s="295"/>
      <c r="I50" s="295"/>
      <c r="J50" s="295"/>
    </row>
    <row r="51" spans="7:10">
      <c r="G51" s="295"/>
      <c r="H51" s="295"/>
      <c r="I51" s="295"/>
      <c r="J51" s="295"/>
    </row>
    <row r="52" spans="7:10">
      <c r="G52" s="295"/>
      <c r="H52" s="295"/>
      <c r="I52" s="295"/>
      <c r="J52" s="295"/>
    </row>
    <row r="53" spans="7:10">
      <c r="G53" s="295"/>
      <c r="H53" s="295"/>
      <c r="I53" s="295"/>
      <c r="J53" s="295"/>
    </row>
    <row r="54" spans="7:10">
      <c r="G54" s="295"/>
      <c r="H54" s="295"/>
      <c r="I54" s="295"/>
      <c r="J54" s="295"/>
    </row>
    <row r="55" spans="7:10">
      <c r="G55" s="295"/>
      <c r="H55" s="295"/>
      <c r="I55" s="295"/>
      <c r="J55" s="295"/>
    </row>
    <row r="56" spans="7:10">
      <c r="G56" s="295"/>
      <c r="H56" s="295"/>
      <c r="I56" s="295"/>
      <c r="J56" s="295"/>
    </row>
    <row r="57" spans="7:10">
      <c r="G57" s="295"/>
      <c r="H57" s="295"/>
      <c r="I57" s="295"/>
      <c r="J57" s="295"/>
    </row>
    <row r="58" spans="7:10">
      <c r="G58" s="295"/>
      <c r="H58" s="295"/>
      <c r="I58" s="295"/>
      <c r="J58" s="295"/>
    </row>
    <row r="59" spans="7:10">
      <c r="G59" s="295"/>
      <c r="H59" s="295"/>
      <c r="I59" s="295"/>
      <c r="J59" s="295"/>
    </row>
    <row r="60" spans="7:10">
      <c r="G60" s="295"/>
      <c r="H60" s="295"/>
      <c r="I60" s="295"/>
      <c r="J60" s="295"/>
    </row>
    <row r="61" spans="7:10">
      <c r="G61" s="295"/>
      <c r="H61" s="295"/>
      <c r="I61" s="295"/>
      <c r="J61" s="295"/>
    </row>
    <row r="62" spans="7:10">
      <c r="G62" s="295"/>
      <c r="H62" s="295"/>
      <c r="I62" s="295"/>
      <c r="J62" s="295"/>
    </row>
    <row r="63" spans="7:10">
      <c r="G63" s="295"/>
      <c r="H63" s="295"/>
      <c r="I63" s="295"/>
      <c r="J63" s="295"/>
    </row>
    <row r="64" spans="7:10">
      <c r="G64" s="295"/>
      <c r="H64" s="295"/>
      <c r="I64" s="295"/>
      <c r="J64" s="295"/>
    </row>
    <row r="65" spans="7:10">
      <c r="G65" s="295"/>
      <c r="H65" s="295"/>
      <c r="I65" s="295"/>
      <c r="J65" s="295"/>
    </row>
    <row r="66" spans="7:10">
      <c r="G66" s="295"/>
      <c r="H66" s="295"/>
      <c r="I66" s="295"/>
      <c r="J66" s="295"/>
    </row>
    <row r="67" spans="7:10">
      <c r="G67" s="295"/>
      <c r="H67" s="295"/>
      <c r="I67" s="295"/>
      <c r="J67" s="295"/>
    </row>
    <row r="68" spans="7:10">
      <c r="G68" s="295"/>
      <c r="H68" s="295"/>
      <c r="I68" s="295"/>
      <c r="J68" s="295"/>
    </row>
    <row r="69" spans="7:10">
      <c r="G69" s="295"/>
      <c r="H69" s="295"/>
      <c r="I69" s="295"/>
      <c r="J69" s="295"/>
    </row>
    <row r="70" spans="7:10">
      <c r="G70" s="295"/>
      <c r="H70" s="295"/>
      <c r="I70" s="295"/>
      <c r="J70" s="295"/>
    </row>
    <row r="71" spans="7:10">
      <c r="G71" s="295"/>
      <c r="H71" s="295"/>
      <c r="I71" s="295"/>
      <c r="J71" s="295"/>
    </row>
    <row r="72" spans="7:10">
      <c r="G72" s="295"/>
      <c r="H72" s="295"/>
      <c r="I72" s="295"/>
      <c r="J72" s="295"/>
    </row>
    <row r="73" spans="7:10">
      <c r="G73" s="295"/>
      <c r="H73" s="295"/>
      <c r="I73" s="295"/>
      <c r="J73" s="295"/>
    </row>
    <row r="74" spans="7:10">
      <c r="G74" s="295"/>
      <c r="H74" s="295"/>
      <c r="I74" s="295"/>
      <c r="J74" s="295"/>
    </row>
    <row r="75" spans="7:10">
      <c r="G75" s="295"/>
      <c r="H75" s="295"/>
      <c r="I75" s="295"/>
      <c r="J75" s="295"/>
    </row>
    <row r="76" spans="7:10">
      <c r="G76" s="295"/>
      <c r="H76" s="295"/>
      <c r="I76" s="295"/>
      <c r="J76" s="295"/>
    </row>
    <row r="77" spans="7:10">
      <c r="G77" s="295"/>
      <c r="H77" s="295"/>
      <c r="I77" s="295"/>
      <c r="J77" s="295"/>
    </row>
    <row r="78" spans="7:10">
      <c r="G78" s="295"/>
      <c r="H78" s="295"/>
      <c r="I78" s="295"/>
      <c r="J78" s="295"/>
    </row>
    <row r="79" spans="7:10">
      <c r="G79" s="295"/>
      <c r="H79" s="295"/>
      <c r="I79" s="295"/>
      <c r="J79" s="295"/>
    </row>
    <row r="80" spans="7:10">
      <c r="G80" s="295"/>
      <c r="H80" s="295"/>
      <c r="I80" s="295"/>
      <c r="J80" s="295"/>
    </row>
    <row r="81" spans="7:10">
      <c r="G81" s="295"/>
      <c r="H81" s="295"/>
      <c r="I81" s="295"/>
      <c r="J81" s="295"/>
    </row>
    <row r="82" spans="7:10">
      <c r="G82" s="295"/>
      <c r="H82" s="295"/>
      <c r="I82" s="295"/>
      <c r="J82" s="295"/>
    </row>
    <row r="83" spans="7:10">
      <c r="G83" s="295"/>
      <c r="H83" s="295"/>
      <c r="I83" s="295"/>
      <c r="J83" s="295"/>
    </row>
    <row r="84" spans="7:10">
      <c r="G84" s="295"/>
      <c r="H84" s="295"/>
      <c r="I84" s="295"/>
      <c r="J84" s="295"/>
    </row>
    <row r="85" spans="7:10">
      <c r="G85" s="295"/>
      <c r="H85" s="295"/>
      <c r="I85" s="295"/>
      <c r="J85" s="295"/>
    </row>
    <row r="86" spans="7:10">
      <c r="G86" s="295"/>
      <c r="H86" s="295"/>
      <c r="I86" s="295"/>
      <c r="J86" s="295"/>
    </row>
    <row r="87" spans="7:10">
      <c r="G87" s="295"/>
      <c r="H87" s="295"/>
      <c r="I87" s="295"/>
      <c r="J87" s="295"/>
    </row>
    <row r="88" spans="7:10">
      <c r="G88" s="295"/>
      <c r="H88" s="295"/>
      <c r="I88" s="295"/>
      <c r="J88" s="295"/>
    </row>
    <row r="89" spans="7:10">
      <c r="G89" s="295"/>
      <c r="H89" s="295"/>
      <c r="I89" s="295"/>
      <c r="J89" s="295"/>
    </row>
    <row r="90" spans="7:10">
      <c r="G90" s="295"/>
      <c r="H90" s="295"/>
      <c r="I90" s="295"/>
      <c r="J90" s="295"/>
    </row>
    <row r="91" spans="7:10">
      <c r="G91" s="295"/>
      <c r="H91" s="295"/>
      <c r="I91" s="295"/>
      <c r="J91" s="295"/>
    </row>
    <row r="92" spans="7:10">
      <c r="G92" s="295"/>
      <c r="H92" s="295"/>
      <c r="I92" s="295"/>
      <c r="J92" s="295"/>
    </row>
    <row r="93" spans="7:10">
      <c r="G93" s="295"/>
      <c r="H93" s="295"/>
      <c r="I93" s="295"/>
      <c r="J93" s="295"/>
    </row>
    <row r="94" spans="7:10">
      <c r="G94" s="295"/>
      <c r="H94" s="295"/>
      <c r="I94" s="295"/>
      <c r="J94" s="295"/>
    </row>
    <row r="95" spans="7:10">
      <c r="G95" s="295"/>
      <c r="H95" s="295"/>
      <c r="I95" s="295"/>
      <c r="J95" s="295"/>
    </row>
    <row r="96" spans="7:10">
      <c r="G96" s="295"/>
      <c r="H96" s="295"/>
      <c r="I96" s="295"/>
      <c r="J96" s="295"/>
    </row>
    <row r="97" spans="7:10">
      <c r="G97" s="295"/>
      <c r="H97" s="295"/>
      <c r="I97" s="295"/>
      <c r="J97" s="295"/>
    </row>
    <row r="98" spans="7:10">
      <c r="G98" s="295"/>
      <c r="H98" s="295"/>
      <c r="I98" s="295"/>
      <c r="J98" s="295"/>
    </row>
    <row r="99" spans="7:10">
      <c r="G99" s="295"/>
      <c r="H99" s="295"/>
      <c r="I99" s="295"/>
      <c r="J99" s="295"/>
    </row>
    <row r="100" spans="7:10">
      <c r="G100" s="295"/>
      <c r="H100" s="295"/>
      <c r="I100" s="295"/>
      <c r="J100" s="295"/>
    </row>
    <row r="101" spans="7:10">
      <c r="G101" s="295"/>
      <c r="H101" s="295"/>
      <c r="I101" s="295"/>
      <c r="J101" s="295"/>
    </row>
    <row r="102" spans="7:10">
      <c r="G102" s="295"/>
      <c r="H102" s="295"/>
      <c r="I102" s="295"/>
      <c r="J102" s="295"/>
    </row>
    <row r="103" spans="7:10">
      <c r="G103" s="295"/>
      <c r="H103" s="295"/>
      <c r="I103" s="295"/>
      <c r="J103" s="295"/>
    </row>
    <row r="104" spans="7:10">
      <c r="G104" s="295"/>
      <c r="H104" s="295"/>
      <c r="I104" s="295"/>
      <c r="J104" s="295"/>
    </row>
    <row r="105" spans="7:10">
      <c r="G105" s="295"/>
      <c r="H105" s="295"/>
      <c r="I105" s="295"/>
      <c r="J105" s="295"/>
    </row>
    <row r="106" spans="7:10">
      <c r="G106" s="295"/>
      <c r="H106" s="295"/>
      <c r="I106" s="295"/>
      <c r="J106" s="295"/>
    </row>
    <row r="107" spans="7:10">
      <c r="G107" s="295"/>
      <c r="H107" s="295"/>
      <c r="I107" s="295"/>
      <c r="J107" s="295"/>
    </row>
    <row r="108" spans="7:10">
      <c r="G108" s="295"/>
      <c r="H108" s="295"/>
      <c r="I108" s="295"/>
      <c r="J108" s="295"/>
    </row>
    <row r="109" spans="7:10">
      <c r="G109" s="295"/>
      <c r="H109" s="295"/>
      <c r="I109" s="295"/>
      <c r="J109" s="295"/>
    </row>
    <row r="110" spans="7:10">
      <c r="G110" s="295"/>
      <c r="H110" s="295"/>
      <c r="I110" s="295"/>
      <c r="J110" s="295"/>
    </row>
    <row r="111" spans="7:10">
      <c r="G111" s="295"/>
      <c r="H111" s="295"/>
      <c r="I111" s="295"/>
      <c r="J111" s="295"/>
    </row>
    <row r="112" spans="7:10">
      <c r="G112" s="295"/>
      <c r="H112" s="295"/>
      <c r="I112" s="295"/>
      <c r="J112" s="295"/>
    </row>
    <row r="113" spans="7:10">
      <c r="G113" s="295"/>
      <c r="H113" s="295"/>
      <c r="I113" s="295"/>
      <c r="J113" s="295"/>
    </row>
    <row r="114" spans="7:10">
      <c r="G114" s="295"/>
      <c r="H114" s="295"/>
      <c r="I114" s="295"/>
      <c r="J114" s="295"/>
    </row>
    <row r="115" spans="7:10">
      <c r="G115" s="295"/>
      <c r="H115" s="295"/>
      <c r="I115" s="295"/>
      <c r="J115" s="295"/>
    </row>
    <row r="116" spans="7:10">
      <c r="G116" s="295"/>
      <c r="H116" s="295"/>
      <c r="I116" s="295"/>
      <c r="J116" s="295"/>
    </row>
    <row r="117" spans="7:10">
      <c r="G117" s="295"/>
      <c r="H117" s="295"/>
      <c r="I117" s="295"/>
      <c r="J117" s="295"/>
    </row>
    <row r="118" spans="7:10">
      <c r="G118" s="295"/>
      <c r="H118" s="295"/>
      <c r="I118" s="295"/>
      <c r="J118" s="295"/>
    </row>
    <row r="119" spans="7:10">
      <c r="G119" s="295"/>
      <c r="H119" s="295"/>
      <c r="I119" s="295"/>
      <c r="J119" s="295"/>
    </row>
    <row r="120" spans="7:10">
      <c r="G120" s="295"/>
      <c r="H120" s="295"/>
      <c r="I120" s="295"/>
      <c r="J120" s="295"/>
    </row>
    <row r="121" spans="7:10">
      <c r="G121" s="295"/>
      <c r="H121" s="295"/>
      <c r="I121" s="295"/>
      <c r="J121" s="295"/>
    </row>
    <row r="122" spans="7:10">
      <c r="G122" s="295"/>
      <c r="H122" s="295"/>
      <c r="I122" s="295"/>
      <c r="J122" s="295"/>
    </row>
    <row r="123" spans="7:10">
      <c r="G123" s="295"/>
      <c r="H123" s="295"/>
      <c r="I123" s="295"/>
      <c r="J123" s="295"/>
    </row>
    <row r="124" spans="7:10">
      <c r="G124" s="295"/>
      <c r="H124" s="295"/>
      <c r="I124" s="295"/>
      <c r="J124" s="295"/>
    </row>
    <row r="125" spans="7:10">
      <c r="G125" s="295"/>
      <c r="H125" s="295"/>
      <c r="I125" s="295"/>
      <c r="J125" s="295"/>
    </row>
    <row r="126" spans="7:10">
      <c r="G126" s="295"/>
      <c r="H126" s="295"/>
      <c r="I126" s="295"/>
      <c r="J126" s="295"/>
    </row>
    <row r="127" spans="7:10">
      <c r="G127" s="295"/>
      <c r="H127" s="295"/>
      <c r="I127" s="295"/>
      <c r="J127" s="295"/>
    </row>
    <row r="128" spans="7:10">
      <c r="G128" s="295"/>
      <c r="H128" s="295"/>
      <c r="I128" s="295"/>
      <c r="J128" s="295"/>
    </row>
    <row r="129" spans="7:10">
      <c r="G129" s="295"/>
      <c r="H129" s="295"/>
      <c r="I129" s="295"/>
      <c r="J129" s="295"/>
    </row>
    <row r="130" spans="7:10">
      <c r="G130" s="295"/>
      <c r="H130" s="295"/>
      <c r="I130" s="295"/>
      <c r="J130" s="295"/>
    </row>
    <row r="131" spans="7:10">
      <c r="G131" s="295"/>
      <c r="H131" s="295"/>
      <c r="I131" s="295"/>
      <c r="J131" s="295"/>
    </row>
    <row r="132" spans="7:10">
      <c r="G132" s="295"/>
      <c r="H132" s="295"/>
      <c r="I132" s="295"/>
      <c r="J132" s="295"/>
    </row>
    <row r="133" spans="7:10">
      <c r="G133" s="295"/>
      <c r="H133" s="295"/>
      <c r="I133" s="295"/>
      <c r="J133" s="295"/>
    </row>
    <row r="134" spans="7:10">
      <c r="G134" s="295"/>
      <c r="H134" s="295"/>
      <c r="I134" s="295"/>
      <c r="J134" s="295"/>
    </row>
    <row r="135" spans="7:10">
      <c r="G135" s="295"/>
      <c r="H135" s="295"/>
      <c r="I135" s="295"/>
      <c r="J135" s="295"/>
    </row>
    <row r="136" spans="7:10">
      <c r="G136" s="295"/>
      <c r="H136" s="295"/>
      <c r="I136" s="295"/>
      <c r="J136" s="295"/>
    </row>
    <row r="137" spans="7:10">
      <c r="G137" s="295"/>
      <c r="H137" s="295"/>
      <c r="I137" s="295"/>
      <c r="J137" s="295"/>
    </row>
    <row r="138" spans="7:10">
      <c r="G138" s="295"/>
      <c r="H138" s="295"/>
      <c r="I138" s="295"/>
      <c r="J138" s="295"/>
    </row>
    <row r="139" spans="7:10">
      <c r="G139" s="295"/>
      <c r="H139" s="295"/>
      <c r="I139" s="295"/>
      <c r="J139" s="295"/>
    </row>
    <row r="140" spans="7:10">
      <c r="G140" s="295"/>
      <c r="H140" s="295"/>
      <c r="I140" s="295"/>
      <c r="J140" s="295"/>
    </row>
    <row r="141" spans="7:10">
      <c r="G141" s="295"/>
      <c r="H141" s="295"/>
      <c r="I141" s="295"/>
      <c r="J141" s="295"/>
    </row>
    <row r="142" spans="7:10">
      <c r="G142" s="295"/>
      <c r="H142" s="295"/>
      <c r="I142" s="295"/>
      <c r="J142" s="295"/>
    </row>
    <row r="143" spans="7:10">
      <c r="G143" s="295"/>
      <c r="H143" s="295"/>
      <c r="I143" s="295"/>
      <c r="J143" s="295"/>
    </row>
    <row r="144" spans="7:10">
      <c r="G144" s="295"/>
      <c r="H144" s="295"/>
      <c r="I144" s="295"/>
      <c r="J144" s="295"/>
    </row>
    <row r="145" spans="7:10">
      <c r="G145" s="295"/>
      <c r="H145" s="295"/>
      <c r="I145" s="295"/>
      <c r="J145" s="295"/>
    </row>
    <row r="146" spans="7:10">
      <c r="G146" s="295"/>
      <c r="H146" s="295"/>
      <c r="I146" s="295"/>
      <c r="J146" s="295"/>
    </row>
    <row r="147" spans="7:10">
      <c r="G147" s="295"/>
      <c r="H147" s="295"/>
      <c r="I147" s="295"/>
      <c r="J147" s="295"/>
    </row>
    <row r="148" spans="7:10">
      <c r="G148" s="295"/>
      <c r="H148" s="295"/>
      <c r="I148" s="295"/>
      <c r="J148" s="295"/>
    </row>
    <row r="149" spans="7:10">
      <c r="G149" s="295"/>
      <c r="H149" s="295"/>
      <c r="I149" s="295"/>
      <c r="J149" s="295"/>
    </row>
    <row r="150" spans="7:10">
      <c r="G150" s="295"/>
      <c r="H150" s="295"/>
      <c r="I150" s="295"/>
      <c r="J150" s="295"/>
    </row>
    <row r="151" spans="7:10">
      <c r="G151" s="295"/>
      <c r="H151" s="295"/>
      <c r="I151" s="295"/>
      <c r="J151" s="295"/>
    </row>
    <row r="152" spans="7:10">
      <c r="G152" s="295"/>
      <c r="H152" s="295"/>
      <c r="I152" s="295"/>
      <c r="J152" s="295"/>
    </row>
    <row r="153" spans="7:10">
      <c r="G153" s="295"/>
      <c r="H153" s="295"/>
      <c r="I153" s="295"/>
      <c r="J153" s="295"/>
    </row>
    <row r="154" spans="7:10">
      <c r="G154" s="295"/>
      <c r="H154" s="295"/>
      <c r="I154" s="295"/>
      <c r="J154" s="295"/>
    </row>
    <row r="155" spans="7:10">
      <c r="G155" s="295"/>
      <c r="H155" s="295"/>
      <c r="I155" s="295"/>
      <c r="J155" s="295"/>
    </row>
    <row r="156" spans="7:10">
      <c r="G156" s="295"/>
      <c r="H156" s="295"/>
      <c r="I156" s="295"/>
      <c r="J156" s="295"/>
    </row>
    <row r="157" spans="7:10">
      <c r="G157" s="295"/>
      <c r="H157" s="295"/>
      <c r="I157" s="295"/>
      <c r="J157" s="295"/>
    </row>
    <row r="158" spans="7:10">
      <c r="G158" s="295"/>
      <c r="H158" s="295"/>
      <c r="I158" s="295"/>
      <c r="J158" s="295"/>
    </row>
    <row r="159" spans="7:10">
      <c r="G159" s="295"/>
      <c r="H159" s="295"/>
      <c r="I159" s="295"/>
      <c r="J159" s="295"/>
    </row>
    <row r="160" spans="7:10">
      <c r="G160" s="295"/>
      <c r="H160" s="295"/>
      <c r="I160" s="295"/>
      <c r="J160" s="295"/>
    </row>
    <row r="161" spans="7:10">
      <c r="G161" s="295"/>
      <c r="H161" s="295"/>
      <c r="I161" s="295"/>
      <c r="J161" s="295"/>
    </row>
    <row r="162" spans="7:10">
      <c r="G162" s="295"/>
      <c r="H162" s="295"/>
      <c r="I162" s="295"/>
      <c r="J162" s="295"/>
    </row>
    <row r="163" spans="7:10">
      <c r="G163" s="295"/>
      <c r="H163" s="295"/>
      <c r="I163" s="295"/>
      <c r="J163" s="295"/>
    </row>
    <row r="164" spans="7:10">
      <c r="G164" s="295"/>
      <c r="H164" s="295"/>
      <c r="I164" s="295"/>
      <c r="J164" s="295"/>
    </row>
    <row r="165" spans="7:10">
      <c r="G165" s="295"/>
      <c r="H165" s="295"/>
      <c r="I165" s="295"/>
      <c r="J165" s="295"/>
    </row>
    <row r="166" spans="7:10">
      <c r="G166" s="295"/>
      <c r="H166" s="295"/>
      <c r="I166" s="295"/>
      <c r="J166" s="295"/>
    </row>
    <row r="167" spans="7:10">
      <c r="G167" s="295"/>
      <c r="H167" s="295"/>
      <c r="I167" s="295"/>
      <c r="J167" s="295"/>
    </row>
    <row r="168" spans="7:10">
      <c r="G168" s="295"/>
      <c r="H168" s="295"/>
      <c r="I168" s="295"/>
      <c r="J168" s="295"/>
    </row>
    <row r="169" spans="7:10">
      <c r="G169" s="295"/>
      <c r="H169" s="295"/>
      <c r="I169" s="295"/>
      <c r="J169" s="295"/>
    </row>
    <row r="170" spans="7:10">
      <c r="G170" s="295"/>
      <c r="H170" s="295"/>
      <c r="I170" s="295"/>
      <c r="J170" s="295"/>
    </row>
    <row r="171" spans="7:10">
      <c r="G171" s="295"/>
      <c r="H171" s="295"/>
      <c r="I171" s="295"/>
      <c r="J171" s="295"/>
    </row>
    <row r="172" spans="7:10">
      <c r="G172" s="295"/>
      <c r="H172" s="295"/>
      <c r="I172" s="295"/>
      <c r="J172" s="295"/>
    </row>
    <row r="173" spans="7:10">
      <c r="G173" s="295"/>
      <c r="H173" s="295"/>
      <c r="I173" s="295"/>
      <c r="J173" s="295"/>
    </row>
    <row r="174" spans="7:10">
      <c r="G174" s="295"/>
      <c r="H174" s="295"/>
      <c r="I174" s="295"/>
      <c r="J174" s="295"/>
    </row>
    <row r="175" spans="7:10">
      <c r="G175" s="295"/>
      <c r="H175" s="295"/>
      <c r="I175" s="295"/>
      <c r="J175" s="295"/>
    </row>
    <row r="176" spans="7:10">
      <c r="G176" s="295"/>
      <c r="H176" s="295"/>
      <c r="I176" s="295"/>
      <c r="J176" s="295"/>
    </row>
    <row r="177" spans="7:10">
      <c r="G177" s="295"/>
      <c r="H177" s="295"/>
      <c r="I177" s="295"/>
      <c r="J177" s="295"/>
    </row>
    <row r="178" spans="7:10">
      <c r="G178" s="295"/>
      <c r="H178" s="295"/>
      <c r="I178" s="295"/>
      <c r="J178" s="295"/>
    </row>
    <row r="179" spans="7:10">
      <c r="G179" s="295"/>
      <c r="H179" s="295"/>
      <c r="I179" s="295"/>
      <c r="J179" s="295"/>
    </row>
    <row r="180" spans="7:10">
      <c r="G180" s="295"/>
      <c r="H180" s="295"/>
      <c r="I180" s="295"/>
      <c r="J180" s="295"/>
    </row>
    <row r="181" spans="7:10">
      <c r="G181" s="295"/>
      <c r="H181" s="295"/>
      <c r="I181" s="295"/>
      <c r="J181" s="295"/>
    </row>
    <row r="182" spans="7:10">
      <c r="G182" s="295"/>
      <c r="H182" s="295"/>
      <c r="I182" s="295"/>
      <c r="J182" s="295"/>
    </row>
    <row r="183" spans="7:10">
      <c r="G183" s="295"/>
      <c r="H183" s="295"/>
      <c r="I183" s="295"/>
      <c r="J183" s="295"/>
    </row>
    <row r="184" spans="7:10">
      <c r="G184" s="295"/>
      <c r="H184" s="295"/>
      <c r="I184" s="295"/>
      <c r="J184" s="295"/>
    </row>
    <row r="185" spans="7:10">
      <c r="G185" s="295"/>
      <c r="H185" s="295"/>
      <c r="I185" s="295"/>
      <c r="J185" s="295"/>
    </row>
    <row r="186" spans="7:10">
      <c r="G186" s="295"/>
      <c r="H186" s="295"/>
      <c r="I186" s="295"/>
      <c r="J186" s="295"/>
    </row>
    <row r="187" spans="7:10">
      <c r="G187" s="295"/>
      <c r="H187" s="295"/>
      <c r="I187" s="295"/>
      <c r="J187" s="295"/>
    </row>
    <row r="188" spans="7:10">
      <c r="G188" s="295"/>
      <c r="H188" s="295"/>
      <c r="I188" s="295"/>
      <c r="J188" s="295"/>
    </row>
    <row r="189" spans="7:10">
      <c r="G189" s="295"/>
      <c r="H189" s="295"/>
      <c r="I189" s="295"/>
      <c r="J189" s="295"/>
    </row>
    <row r="190" spans="7:10">
      <c r="G190" s="295"/>
      <c r="H190" s="295"/>
      <c r="I190" s="295"/>
      <c r="J190" s="295"/>
    </row>
    <row r="191" spans="7:10">
      <c r="G191" s="295"/>
      <c r="H191" s="295"/>
      <c r="I191" s="295"/>
      <c r="J191" s="295"/>
    </row>
    <row r="192" spans="7:10">
      <c r="G192" s="295"/>
      <c r="H192" s="295"/>
      <c r="I192" s="295"/>
      <c r="J192" s="295"/>
    </row>
    <row r="193" spans="7:10">
      <c r="G193" s="295"/>
      <c r="H193" s="295"/>
      <c r="I193" s="295"/>
      <c r="J193" s="295"/>
    </row>
    <row r="194" spans="7:10">
      <c r="G194" s="295"/>
      <c r="H194" s="295"/>
      <c r="I194" s="295"/>
      <c r="J194" s="295"/>
    </row>
    <row r="195" spans="7:10">
      <c r="G195" s="295"/>
      <c r="H195" s="295"/>
      <c r="I195" s="295"/>
      <c r="J195" s="295"/>
    </row>
    <row r="196" spans="7:10">
      <c r="G196" s="295"/>
      <c r="H196" s="295"/>
      <c r="I196" s="295"/>
      <c r="J196" s="295"/>
    </row>
  </sheetData>
  <mergeCells count="199">
    <mergeCell ref="G183:J183"/>
    <mergeCell ref="G184:J184"/>
    <mergeCell ref="G185:J185"/>
    <mergeCell ref="G186:J186"/>
    <mergeCell ref="G187:J187"/>
    <mergeCell ref="G178:J178"/>
    <mergeCell ref="G179:J179"/>
    <mergeCell ref="G180:J180"/>
    <mergeCell ref="G181:J181"/>
    <mergeCell ref="G182:J182"/>
    <mergeCell ref="G193:J193"/>
    <mergeCell ref="G194:J194"/>
    <mergeCell ref="G195:J195"/>
    <mergeCell ref="G196:J196"/>
    <mergeCell ref="G188:J188"/>
    <mergeCell ref="G189:J189"/>
    <mergeCell ref="G190:J190"/>
    <mergeCell ref="G191:J191"/>
    <mergeCell ref="G192:J192"/>
    <mergeCell ref="G177:J177"/>
    <mergeCell ref="G168:J168"/>
    <mergeCell ref="G169:J169"/>
    <mergeCell ref="G170:J170"/>
    <mergeCell ref="G171:J171"/>
    <mergeCell ref="G172:J172"/>
    <mergeCell ref="G163:J163"/>
    <mergeCell ref="G164:J164"/>
    <mergeCell ref="G165:J165"/>
    <mergeCell ref="G166:J166"/>
    <mergeCell ref="G167:J167"/>
    <mergeCell ref="G173:J173"/>
    <mergeCell ref="G174:J174"/>
    <mergeCell ref="G175:J175"/>
    <mergeCell ref="G176:J176"/>
    <mergeCell ref="G158:J158"/>
    <mergeCell ref="G159:J159"/>
    <mergeCell ref="G160:J160"/>
    <mergeCell ref="G161:J161"/>
    <mergeCell ref="G162:J162"/>
    <mergeCell ref="G153:J153"/>
    <mergeCell ref="G154:J154"/>
    <mergeCell ref="G155:J155"/>
    <mergeCell ref="G156:J156"/>
    <mergeCell ref="G157:J157"/>
    <mergeCell ref="G148:J148"/>
    <mergeCell ref="G149:J149"/>
    <mergeCell ref="G150:J150"/>
    <mergeCell ref="G151:J151"/>
    <mergeCell ref="G152:J152"/>
    <mergeCell ref="G143:J143"/>
    <mergeCell ref="G144:J144"/>
    <mergeCell ref="G145:J145"/>
    <mergeCell ref="G146:J146"/>
    <mergeCell ref="G147:J147"/>
    <mergeCell ref="G138:J138"/>
    <mergeCell ref="G139:J139"/>
    <mergeCell ref="G140:J140"/>
    <mergeCell ref="G141:J141"/>
    <mergeCell ref="G142:J142"/>
    <mergeCell ref="G133:J133"/>
    <mergeCell ref="G134:J134"/>
    <mergeCell ref="G135:J135"/>
    <mergeCell ref="G136:J136"/>
    <mergeCell ref="G137:J137"/>
    <mergeCell ref="G128:J128"/>
    <mergeCell ref="G129:J129"/>
    <mergeCell ref="G130:J130"/>
    <mergeCell ref="G131:J131"/>
    <mergeCell ref="G132:J132"/>
    <mergeCell ref="G123:J123"/>
    <mergeCell ref="G124:J124"/>
    <mergeCell ref="G125:J125"/>
    <mergeCell ref="G126:J126"/>
    <mergeCell ref="G127:J127"/>
    <mergeCell ref="G118:J118"/>
    <mergeCell ref="G119:J119"/>
    <mergeCell ref="G120:J120"/>
    <mergeCell ref="G121:J121"/>
    <mergeCell ref="G122:J122"/>
    <mergeCell ref="G113:J113"/>
    <mergeCell ref="G114:J114"/>
    <mergeCell ref="G115:J115"/>
    <mergeCell ref="G116:J116"/>
    <mergeCell ref="G117:J117"/>
    <mergeCell ref="G108:J108"/>
    <mergeCell ref="G109:J109"/>
    <mergeCell ref="G110:J110"/>
    <mergeCell ref="G111:J111"/>
    <mergeCell ref="G112:J112"/>
    <mergeCell ref="G103:J103"/>
    <mergeCell ref="G104:J104"/>
    <mergeCell ref="G105:J105"/>
    <mergeCell ref="G106:J106"/>
    <mergeCell ref="G107:J107"/>
    <mergeCell ref="G98:J98"/>
    <mergeCell ref="G99:J99"/>
    <mergeCell ref="G100:J100"/>
    <mergeCell ref="G101:J101"/>
    <mergeCell ref="G102:J102"/>
    <mergeCell ref="G93:J93"/>
    <mergeCell ref="G94:J94"/>
    <mergeCell ref="G95:J95"/>
    <mergeCell ref="G96:J96"/>
    <mergeCell ref="G97:J97"/>
    <mergeCell ref="G88:J88"/>
    <mergeCell ref="G89:J89"/>
    <mergeCell ref="G90:J90"/>
    <mergeCell ref="G91:J91"/>
    <mergeCell ref="G92:J92"/>
    <mergeCell ref="G83:J83"/>
    <mergeCell ref="G84:J84"/>
    <mergeCell ref="G85:J85"/>
    <mergeCell ref="G86:J86"/>
    <mergeCell ref="G87:J87"/>
    <mergeCell ref="G78:J78"/>
    <mergeCell ref="G79:J79"/>
    <mergeCell ref="G80:J80"/>
    <mergeCell ref="G81:J81"/>
    <mergeCell ref="G82:J82"/>
    <mergeCell ref="G73:J73"/>
    <mergeCell ref="G74:J74"/>
    <mergeCell ref="G75:J75"/>
    <mergeCell ref="G76:J76"/>
    <mergeCell ref="G77:J77"/>
    <mergeCell ref="G68:J68"/>
    <mergeCell ref="G69:J69"/>
    <mergeCell ref="G70:J70"/>
    <mergeCell ref="G71:J71"/>
    <mergeCell ref="G72:J72"/>
    <mergeCell ref="G63:J63"/>
    <mergeCell ref="G64:J64"/>
    <mergeCell ref="G65:J65"/>
    <mergeCell ref="G66:J66"/>
    <mergeCell ref="G67:J67"/>
    <mergeCell ref="G58:J58"/>
    <mergeCell ref="G59:J59"/>
    <mergeCell ref="G60:J60"/>
    <mergeCell ref="G61:J61"/>
    <mergeCell ref="G62:J62"/>
    <mergeCell ref="G53:J53"/>
    <mergeCell ref="G54:J54"/>
    <mergeCell ref="G55:J55"/>
    <mergeCell ref="G56:J56"/>
    <mergeCell ref="G57:J57"/>
    <mergeCell ref="G42:J42"/>
    <mergeCell ref="F36:I36"/>
    <mergeCell ref="G37:J37"/>
    <mergeCell ref="G48:J48"/>
    <mergeCell ref="G49:J49"/>
    <mergeCell ref="G50:J50"/>
    <mergeCell ref="G51:J51"/>
    <mergeCell ref="G52:J52"/>
    <mergeCell ref="G43:J43"/>
    <mergeCell ref="G44:J44"/>
    <mergeCell ref="G45:J45"/>
    <mergeCell ref="G46:J46"/>
    <mergeCell ref="G47:J47"/>
    <mergeCell ref="F34:I34"/>
    <mergeCell ref="F30:I30"/>
    <mergeCell ref="F31:I31"/>
    <mergeCell ref="F32:I32"/>
    <mergeCell ref="F33:I33"/>
    <mergeCell ref="G38:J38"/>
    <mergeCell ref="G39:J39"/>
    <mergeCell ref="G40:J40"/>
    <mergeCell ref="G41:J41"/>
    <mergeCell ref="F22:I22"/>
    <mergeCell ref="F23:I23"/>
    <mergeCell ref="F24:I24"/>
    <mergeCell ref="F16:I16"/>
    <mergeCell ref="F17:I17"/>
    <mergeCell ref="F18:I18"/>
    <mergeCell ref="F19:I19"/>
    <mergeCell ref="F28:I28"/>
    <mergeCell ref="F29:I29"/>
    <mergeCell ref="F25:I25"/>
    <mergeCell ref="F26:I26"/>
    <mergeCell ref="F27:I27"/>
    <mergeCell ref="F15:I15"/>
    <mergeCell ref="G11:J11"/>
    <mergeCell ref="G3:J3"/>
    <mergeCell ref="G4:J4"/>
    <mergeCell ref="G5:J5"/>
    <mergeCell ref="G6:J6"/>
    <mergeCell ref="G7:J7"/>
    <mergeCell ref="F20:I20"/>
    <mergeCell ref="F21:I21"/>
    <mergeCell ref="G8:J8"/>
    <mergeCell ref="G9:J9"/>
    <mergeCell ref="G10:J10"/>
    <mergeCell ref="B1:C1"/>
    <mergeCell ref="G1:J1"/>
    <mergeCell ref="G2:J2"/>
    <mergeCell ref="A11:B11"/>
    <mergeCell ref="F12:I12"/>
    <mergeCell ref="F13:I13"/>
    <mergeCell ref="F14:I14"/>
    <mergeCell ref="B2:B10"/>
    <mergeCell ref="D2:D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"/>
  <sheetViews>
    <sheetView workbookViewId="0">
      <pane xSplit="1" ySplit="9" topLeftCell="B109" activePane="bottomRight" state="frozen"/>
      <selection pane="topRight" activeCell="C1" sqref="C1"/>
      <selection pane="bottomLeft" activeCell="A7" sqref="A7"/>
      <selection pane="bottomRight" activeCell="A14" sqref="A14:XFD14"/>
    </sheetView>
  </sheetViews>
  <sheetFormatPr defaultRowHeight="12.75"/>
  <cols>
    <col min="1" max="1" width="26.5703125" customWidth="1"/>
    <col min="2" max="2" width="9.5703125" bestFit="1" customWidth="1"/>
    <col min="3" max="3" width="12.85546875" customWidth="1"/>
    <col min="4" max="4" width="13" customWidth="1"/>
    <col min="5" max="5" width="11.140625" customWidth="1"/>
    <col min="6" max="6" width="9.7109375" customWidth="1"/>
    <col min="7" max="7" width="11.85546875" customWidth="1"/>
    <col min="8" max="8" width="12.140625" customWidth="1"/>
    <col min="9" max="9" width="11" bestFit="1" customWidth="1"/>
    <col min="10" max="10" width="10.42578125" hidden="1" customWidth="1"/>
    <col min="11" max="12" width="11.7109375" hidden="1" customWidth="1"/>
    <col min="13" max="13" width="13.85546875" hidden="1" customWidth="1"/>
    <col min="14" max="14" width="9.7109375" customWidth="1"/>
    <col min="15" max="15" width="11.85546875" customWidth="1"/>
    <col min="16" max="16" width="12.140625" customWidth="1"/>
    <col min="17" max="17" width="9.7109375" customWidth="1"/>
    <col min="18" max="18" width="9.5703125" bestFit="1" customWidth="1"/>
    <col min="19" max="19" width="11.85546875" customWidth="1"/>
    <col min="20" max="20" width="12.140625" customWidth="1"/>
    <col min="21" max="21" width="11.140625" bestFit="1" customWidth="1"/>
    <col min="22" max="22" width="11.85546875" customWidth="1"/>
    <col min="23" max="23" width="13" customWidth="1"/>
    <col min="24" max="24" width="8.5703125" customWidth="1"/>
    <col min="25" max="25" width="17.5703125" customWidth="1"/>
  </cols>
  <sheetData>
    <row r="1" spans="1:26">
      <c r="A1" s="302" t="s">
        <v>132</v>
      </c>
      <c r="B1" s="302"/>
    </row>
    <row r="2" spans="1:26">
      <c r="A2" s="302" t="s">
        <v>133</v>
      </c>
      <c r="B2" s="302"/>
    </row>
    <row r="3" spans="1:26">
      <c r="A3" s="302"/>
      <c r="B3" s="302"/>
      <c r="X3" s="317" t="s">
        <v>59</v>
      </c>
      <c r="Y3" s="317"/>
    </row>
    <row r="4" spans="1:26" ht="16.5" thickBot="1">
      <c r="A4" s="7"/>
      <c r="B4" s="6"/>
      <c r="X4" s="317" t="s">
        <v>131</v>
      </c>
      <c r="Y4" s="317"/>
    </row>
    <row r="5" spans="1:26" ht="13.5" thickBot="1">
      <c r="B5" s="337" t="s">
        <v>60</v>
      </c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9"/>
      <c r="X5" s="317" t="s">
        <v>130</v>
      </c>
      <c r="Y5" s="317"/>
    </row>
    <row r="6" spans="1:26" s="23" customFormat="1" ht="13.5" thickBot="1">
      <c r="B6" s="311">
        <v>2024</v>
      </c>
      <c r="C6" s="312"/>
      <c r="D6" s="312"/>
      <c r="E6" s="313"/>
      <c r="F6" s="311">
        <v>2025</v>
      </c>
      <c r="G6" s="312"/>
      <c r="H6" s="312"/>
      <c r="I6" s="313"/>
      <c r="J6" s="314">
        <v>2026</v>
      </c>
      <c r="K6" s="315"/>
      <c r="L6" s="315"/>
      <c r="M6" s="316"/>
      <c r="N6" s="311">
        <v>2026</v>
      </c>
      <c r="O6" s="312"/>
      <c r="P6" s="312"/>
      <c r="Q6" s="313"/>
      <c r="R6" s="311">
        <v>2027</v>
      </c>
      <c r="S6" s="312"/>
      <c r="T6" s="312"/>
      <c r="U6" s="313"/>
      <c r="X6" s="317" t="s">
        <v>58</v>
      </c>
      <c r="Y6" s="317"/>
    </row>
    <row r="7" spans="1:26" s="23" customFormat="1" ht="13.5" customHeight="1" thickBot="1">
      <c r="B7" s="340" t="s">
        <v>28</v>
      </c>
      <c r="C7" s="341"/>
      <c r="D7" s="342" t="s">
        <v>52</v>
      </c>
      <c r="E7" s="303" t="s">
        <v>17</v>
      </c>
      <c r="F7" s="344" t="s">
        <v>28</v>
      </c>
      <c r="G7" s="345"/>
      <c r="H7" s="346" t="s">
        <v>53</v>
      </c>
      <c r="I7" s="303" t="s">
        <v>17</v>
      </c>
      <c r="J7" s="305" t="s">
        <v>28</v>
      </c>
      <c r="K7" s="306"/>
      <c r="L7" s="307" t="s">
        <v>29</v>
      </c>
      <c r="M7" s="309" t="s">
        <v>17</v>
      </c>
      <c r="N7" s="344" t="s">
        <v>28</v>
      </c>
      <c r="O7" s="345"/>
      <c r="P7" s="342" t="s">
        <v>54</v>
      </c>
      <c r="Q7" s="303" t="s">
        <v>17</v>
      </c>
      <c r="R7" s="344" t="s">
        <v>28</v>
      </c>
      <c r="S7" s="345"/>
      <c r="T7" s="342" t="s">
        <v>52</v>
      </c>
      <c r="U7" s="303" t="s">
        <v>17</v>
      </c>
    </row>
    <row r="8" spans="1:26" s="23" customFormat="1" ht="41.25" customHeight="1" thickBot="1">
      <c r="A8" s="39" t="s">
        <v>14</v>
      </c>
      <c r="B8" s="40" t="s">
        <v>15</v>
      </c>
      <c r="C8" s="41" t="s">
        <v>39</v>
      </c>
      <c r="D8" s="343"/>
      <c r="E8" s="304"/>
      <c r="F8" s="40" t="s">
        <v>15</v>
      </c>
      <c r="G8" s="41" t="s">
        <v>39</v>
      </c>
      <c r="H8" s="347"/>
      <c r="I8" s="304"/>
      <c r="J8" s="13" t="s">
        <v>15</v>
      </c>
      <c r="K8" s="14" t="s">
        <v>16</v>
      </c>
      <c r="L8" s="308"/>
      <c r="M8" s="310"/>
      <c r="N8" s="40" t="s">
        <v>15</v>
      </c>
      <c r="O8" s="41" t="s">
        <v>39</v>
      </c>
      <c r="P8" s="343"/>
      <c r="Q8" s="304"/>
      <c r="R8" s="40" t="s">
        <v>15</v>
      </c>
      <c r="S8" s="41" t="s">
        <v>39</v>
      </c>
      <c r="T8" s="343"/>
      <c r="U8" s="304"/>
      <c r="V8" s="42" t="s">
        <v>55</v>
      </c>
      <c r="W8" s="42" t="s">
        <v>56</v>
      </c>
      <c r="X8" s="43" t="s">
        <v>18</v>
      </c>
      <c r="Y8" s="22" t="s">
        <v>27</v>
      </c>
    </row>
    <row r="9" spans="1:26" s="23" customFormat="1" ht="12" thickBot="1">
      <c r="A9" s="89" t="s">
        <v>0</v>
      </c>
      <c r="B9" s="19" t="s">
        <v>82</v>
      </c>
      <c r="C9" s="15">
        <v>67</v>
      </c>
      <c r="D9" s="16">
        <v>0</v>
      </c>
      <c r="E9" s="196">
        <v>1852903.42</v>
      </c>
      <c r="F9" s="16">
        <v>0</v>
      </c>
      <c r="G9" s="18">
        <v>0</v>
      </c>
      <c r="H9" s="16">
        <v>0</v>
      </c>
      <c r="I9" s="17">
        <f>(G9*25000)+(H9*25000)</f>
        <v>0</v>
      </c>
      <c r="J9" s="16" t="s">
        <v>20</v>
      </c>
      <c r="K9" s="18">
        <v>0</v>
      </c>
      <c r="L9" s="16">
        <v>0</v>
      </c>
      <c r="M9" s="17">
        <f>(K9*25000)+(L9*25000)</f>
        <v>0</v>
      </c>
      <c r="N9" s="19">
        <v>0</v>
      </c>
      <c r="O9" s="15">
        <v>0</v>
      </c>
      <c r="P9" s="20">
        <v>0</v>
      </c>
      <c r="Q9" s="17">
        <v>0</v>
      </c>
      <c r="R9" s="16">
        <v>0</v>
      </c>
      <c r="S9" s="18">
        <v>0</v>
      </c>
      <c r="T9" s="21">
        <v>0</v>
      </c>
      <c r="U9" s="17">
        <f>(S9*25000)+(T9*25000)</f>
        <v>0</v>
      </c>
      <c r="V9" s="21">
        <f>S9+O9+K9+G9+C9</f>
        <v>67</v>
      </c>
      <c r="W9" s="25">
        <f>D9+H9+L9+P9+T9</f>
        <v>0</v>
      </c>
      <c r="X9" s="26">
        <v>0</v>
      </c>
      <c r="Y9" s="192"/>
    </row>
    <row r="10" spans="1:26" s="23" customFormat="1" ht="11.25">
      <c r="A10" s="87" t="s">
        <v>83</v>
      </c>
      <c r="B10" s="110">
        <v>2008</v>
      </c>
      <c r="C10" s="197">
        <v>6012304</v>
      </c>
      <c r="D10" s="209"/>
      <c r="E10" s="210">
        <v>22988.799999999999</v>
      </c>
      <c r="F10" s="112"/>
      <c r="G10" s="111"/>
      <c r="H10" s="112"/>
      <c r="I10" s="113"/>
      <c r="J10" s="114"/>
      <c r="K10" s="111"/>
      <c r="L10" s="112"/>
      <c r="M10" s="113"/>
      <c r="N10" s="114"/>
      <c r="O10" s="111"/>
      <c r="P10" s="112"/>
      <c r="Q10" s="115"/>
      <c r="R10" s="114"/>
      <c r="S10" s="111"/>
      <c r="T10" s="116"/>
      <c r="U10" s="111"/>
      <c r="V10" s="28"/>
      <c r="W10" s="29"/>
      <c r="X10" s="28"/>
      <c r="Y10" s="192" t="s">
        <v>134</v>
      </c>
    </row>
    <row r="11" spans="1:26" s="23" customFormat="1" ht="11.25">
      <c r="A11" s="81" t="s">
        <v>84</v>
      </c>
      <c r="B11" s="117">
        <v>2004</v>
      </c>
      <c r="C11" s="197">
        <v>6148522</v>
      </c>
      <c r="D11" s="211"/>
      <c r="E11" s="212">
        <v>37350</v>
      </c>
      <c r="F11" s="119"/>
      <c r="G11" s="118"/>
      <c r="H11" s="119"/>
      <c r="I11" s="120"/>
      <c r="J11" s="121"/>
      <c r="K11" s="118"/>
      <c r="L11" s="119"/>
      <c r="M11" s="120"/>
      <c r="N11" s="121"/>
      <c r="O11" s="118"/>
      <c r="P11" s="119"/>
      <c r="Q11" s="122"/>
      <c r="R11" s="121"/>
      <c r="S11" s="118"/>
      <c r="T11" s="123"/>
      <c r="U11" s="118"/>
      <c r="V11" s="30"/>
      <c r="W11" s="31"/>
      <c r="X11" s="30"/>
      <c r="Y11" s="192" t="s">
        <v>135</v>
      </c>
    </row>
    <row r="12" spans="1:26" s="23" customFormat="1" ht="11.25" customHeight="1">
      <c r="A12" s="81" t="s">
        <v>85</v>
      </c>
      <c r="B12" s="117">
        <v>2008</v>
      </c>
      <c r="C12" s="198">
        <v>5897748</v>
      </c>
      <c r="D12" s="211"/>
      <c r="E12" s="212">
        <v>34828</v>
      </c>
      <c r="F12" s="119"/>
      <c r="G12" s="118"/>
      <c r="H12" s="119"/>
      <c r="I12" s="120"/>
      <c r="J12" s="121"/>
      <c r="K12" s="118"/>
      <c r="L12" s="119"/>
      <c r="M12" s="120"/>
      <c r="N12" s="121"/>
      <c r="O12" s="118"/>
      <c r="P12" s="119"/>
      <c r="Q12" s="122"/>
      <c r="R12" s="121"/>
      <c r="S12" s="118"/>
      <c r="T12" s="123"/>
      <c r="U12" s="118"/>
      <c r="V12" s="30"/>
      <c r="W12" s="31"/>
      <c r="X12" s="30"/>
      <c r="Y12" s="192" t="s">
        <v>136</v>
      </c>
    </row>
    <row r="13" spans="1:26" s="23" customFormat="1" ht="11.25">
      <c r="A13" s="81" t="s">
        <v>86</v>
      </c>
      <c r="B13" s="117">
        <v>2005</v>
      </c>
      <c r="C13" s="199">
        <v>5531024</v>
      </c>
      <c r="D13" s="211"/>
      <c r="E13" s="212">
        <v>22988.799999999999</v>
      </c>
      <c r="F13" s="119"/>
      <c r="G13" s="118"/>
      <c r="H13" s="119"/>
      <c r="I13" s="124"/>
      <c r="J13" s="121"/>
      <c r="K13" s="118"/>
      <c r="L13" s="119"/>
      <c r="M13" s="120"/>
      <c r="N13" s="121"/>
      <c r="O13" s="118"/>
      <c r="P13" s="119"/>
      <c r="Q13" s="122"/>
      <c r="R13" s="121"/>
      <c r="S13" s="118"/>
      <c r="T13" s="123"/>
      <c r="U13" s="118"/>
      <c r="V13" s="30"/>
      <c r="W13" s="31"/>
      <c r="X13" s="30"/>
      <c r="Y13" s="192" t="s">
        <v>134</v>
      </c>
    </row>
    <row r="14" spans="1:26" s="23" customFormat="1" ht="11.25">
      <c r="A14" s="287" t="s">
        <v>87</v>
      </c>
      <c r="B14" s="117">
        <v>2007</v>
      </c>
      <c r="C14" s="200">
        <v>5955231</v>
      </c>
      <c r="D14" s="211"/>
      <c r="E14" s="212">
        <v>27085.67</v>
      </c>
      <c r="F14" s="119"/>
      <c r="G14" s="118"/>
      <c r="H14" s="119"/>
      <c r="I14" s="120"/>
      <c r="J14" s="121"/>
      <c r="K14" s="118"/>
      <c r="L14" s="119"/>
      <c r="M14" s="120"/>
      <c r="N14" s="121"/>
      <c r="O14" s="118"/>
      <c r="P14" s="119"/>
      <c r="Q14" s="122"/>
      <c r="R14" s="121"/>
      <c r="S14" s="118"/>
      <c r="T14" s="123"/>
      <c r="U14" s="118"/>
      <c r="V14" s="30"/>
      <c r="W14" s="31"/>
      <c r="X14" s="30"/>
      <c r="Y14" s="192" t="s">
        <v>137</v>
      </c>
    </row>
    <row r="15" spans="1:26" s="23" customFormat="1" ht="11.25">
      <c r="A15" s="81" t="s">
        <v>88</v>
      </c>
      <c r="B15" s="117">
        <v>2003</v>
      </c>
      <c r="C15" s="200">
        <v>6135315</v>
      </c>
      <c r="D15" s="211"/>
      <c r="E15" s="212">
        <v>34250</v>
      </c>
      <c r="F15" s="126"/>
      <c r="G15" s="125"/>
      <c r="H15" s="126"/>
      <c r="I15" s="120"/>
      <c r="J15" s="121"/>
      <c r="K15" s="118"/>
      <c r="L15" s="119"/>
      <c r="M15" s="120"/>
      <c r="N15" s="121"/>
      <c r="O15" s="118"/>
      <c r="P15" s="119"/>
      <c r="Q15" s="122"/>
      <c r="R15" s="121"/>
      <c r="S15" s="118"/>
      <c r="T15" s="123"/>
      <c r="U15" s="118"/>
      <c r="V15" s="30"/>
      <c r="W15" s="31"/>
      <c r="X15" s="30"/>
      <c r="Y15" s="192" t="s">
        <v>141</v>
      </c>
    </row>
    <row r="16" spans="1:26" s="23" customFormat="1" ht="11.25">
      <c r="A16" s="81" t="s">
        <v>22</v>
      </c>
      <c r="B16" s="117">
        <v>2008</v>
      </c>
      <c r="C16" s="201">
        <v>5881378</v>
      </c>
      <c r="D16" s="211"/>
      <c r="E16" s="212">
        <v>34250</v>
      </c>
      <c r="F16" s="126"/>
      <c r="G16" s="125"/>
      <c r="H16" s="126"/>
      <c r="I16" s="120"/>
      <c r="J16" s="121"/>
      <c r="K16" s="118"/>
      <c r="L16" s="119"/>
      <c r="M16" s="120"/>
      <c r="N16" s="121"/>
      <c r="O16" s="118"/>
      <c r="P16" s="119"/>
      <c r="Q16" s="122"/>
      <c r="R16" s="121"/>
      <c r="S16" s="118"/>
      <c r="T16" s="123"/>
      <c r="U16" s="118"/>
      <c r="V16" s="30"/>
      <c r="W16" s="31"/>
      <c r="X16" s="30"/>
      <c r="Y16" s="192" t="s">
        <v>141</v>
      </c>
      <c r="Z16" s="32"/>
    </row>
    <row r="17" spans="1:25" s="23" customFormat="1" ht="11.25">
      <c r="A17" s="81" t="s">
        <v>90</v>
      </c>
      <c r="B17" s="127">
        <v>2002</v>
      </c>
      <c r="C17" s="202">
        <v>5263406</v>
      </c>
      <c r="D17" s="211"/>
      <c r="E17" s="212">
        <v>37350</v>
      </c>
      <c r="F17" s="126"/>
      <c r="G17" s="125"/>
      <c r="H17" s="126"/>
      <c r="I17" s="120"/>
      <c r="J17" s="121"/>
      <c r="K17" s="118"/>
      <c r="L17" s="119"/>
      <c r="M17" s="120"/>
      <c r="N17" s="121"/>
      <c r="O17" s="118"/>
      <c r="P17" s="119"/>
      <c r="Q17" s="122"/>
      <c r="R17" s="121"/>
      <c r="S17" s="118"/>
      <c r="T17" s="123"/>
      <c r="U17" s="118"/>
      <c r="V17" s="30"/>
      <c r="W17" s="31"/>
      <c r="X17" s="30"/>
      <c r="Y17" s="192" t="s">
        <v>135</v>
      </c>
    </row>
    <row r="18" spans="1:25" s="23" customFormat="1" ht="11.25">
      <c r="A18" s="81" t="s">
        <v>91</v>
      </c>
      <c r="B18" s="117">
        <v>2007</v>
      </c>
      <c r="C18" s="197">
        <v>5756944</v>
      </c>
      <c r="D18" s="211"/>
      <c r="E18" s="212">
        <v>37350</v>
      </c>
      <c r="F18" s="126"/>
      <c r="G18" s="125"/>
      <c r="H18" s="126"/>
      <c r="I18" s="120"/>
      <c r="J18" s="121"/>
      <c r="K18" s="118"/>
      <c r="L18" s="119"/>
      <c r="M18" s="120"/>
      <c r="N18" s="121"/>
      <c r="O18" s="118"/>
      <c r="P18" s="119"/>
      <c r="Q18" s="122"/>
      <c r="R18" s="121"/>
      <c r="S18" s="118"/>
      <c r="T18" s="123"/>
      <c r="U18" s="118"/>
      <c r="V18" s="30"/>
      <c r="W18" s="31"/>
      <c r="X18" s="30"/>
      <c r="Y18" s="192" t="s">
        <v>135</v>
      </c>
    </row>
    <row r="19" spans="1:25" s="23" customFormat="1" ht="11.25">
      <c r="A19" s="287" t="s">
        <v>83</v>
      </c>
      <c r="B19" s="117">
        <v>2007</v>
      </c>
      <c r="C19" s="197">
        <v>5758250</v>
      </c>
      <c r="D19" s="211"/>
      <c r="E19" s="212">
        <v>27085.67</v>
      </c>
      <c r="F19" s="126"/>
      <c r="G19" s="125"/>
      <c r="H19" s="126"/>
      <c r="I19" s="120"/>
      <c r="J19" s="121"/>
      <c r="K19" s="118"/>
      <c r="L19" s="119"/>
      <c r="M19" s="120"/>
      <c r="N19" s="121"/>
      <c r="O19" s="118"/>
      <c r="P19" s="119"/>
      <c r="Q19" s="122"/>
      <c r="R19" s="121"/>
      <c r="S19" s="118"/>
      <c r="T19" s="123"/>
      <c r="U19" s="118"/>
      <c r="V19" s="30"/>
      <c r="W19" s="31"/>
      <c r="X19" s="30"/>
      <c r="Y19" s="192" t="s">
        <v>137</v>
      </c>
    </row>
    <row r="20" spans="1:25" s="23" customFormat="1" ht="11.25">
      <c r="A20" s="81" t="s">
        <v>83</v>
      </c>
      <c r="B20" s="117">
        <v>2007</v>
      </c>
      <c r="C20" s="197">
        <v>5734515</v>
      </c>
      <c r="D20" s="211"/>
      <c r="E20" s="212">
        <v>37350</v>
      </c>
      <c r="F20" s="126"/>
      <c r="G20" s="125"/>
      <c r="H20" s="126"/>
      <c r="I20" s="120"/>
      <c r="J20" s="121"/>
      <c r="K20" s="118"/>
      <c r="L20" s="119"/>
      <c r="M20" s="120"/>
      <c r="N20" s="121"/>
      <c r="O20" s="118"/>
      <c r="P20" s="119"/>
      <c r="Q20" s="122"/>
      <c r="R20" s="121"/>
      <c r="S20" s="118"/>
      <c r="T20" s="123"/>
      <c r="U20" s="118"/>
      <c r="V20" s="30"/>
      <c r="W20" s="31"/>
      <c r="X20" s="30"/>
      <c r="Y20" s="192" t="s">
        <v>135</v>
      </c>
    </row>
    <row r="21" spans="1:25" s="23" customFormat="1" ht="11.25">
      <c r="A21" s="287" t="s">
        <v>92</v>
      </c>
      <c r="B21" s="117">
        <v>2001</v>
      </c>
      <c r="C21" s="197">
        <v>5126178</v>
      </c>
      <c r="D21" s="211"/>
      <c r="E21" s="212">
        <v>27085.67</v>
      </c>
      <c r="F21" s="126"/>
      <c r="G21" s="125"/>
      <c r="H21" s="126"/>
      <c r="I21" s="120"/>
      <c r="J21" s="121"/>
      <c r="K21" s="118"/>
      <c r="L21" s="119"/>
      <c r="M21" s="120"/>
      <c r="N21" s="121"/>
      <c r="O21" s="118"/>
      <c r="P21" s="119"/>
      <c r="Q21" s="122"/>
      <c r="R21" s="121"/>
      <c r="S21" s="118"/>
      <c r="T21" s="123"/>
      <c r="U21" s="118"/>
      <c r="V21" s="30"/>
      <c r="W21" s="31"/>
      <c r="X21" s="30"/>
      <c r="Y21" s="192" t="s">
        <v>137</v>
      </c>
    </row>
    <row r="22" spans="1:25" s="23" customFormat="1" ht="11.25">
      <c r="A22" s="81" t="s">
        <v>83</v>
      </c>
      <c r="B22" s="117">
        <v>2007</v>
      </c>
      <c r="C22" s="197">
        <v>5796678</v>
      </c>
      <c r="D22" s="211"/>
      <c r="E22" s="212">
        <v>22988.799999999999</v>
      </c>
      <c r="F22" s="126"/>
      <c r="G22" s="125"/>
      <c r="H22" s="126"/>
      <c r="I22" s="120"/>
      <c r="J22" s="121"/>
      <c r="K22" s="118"/>
      <c r="L22" s="119"/>
      <c r="M22" s="120"/>
      <c r="N22" s="121"/>
      <c r="O22" s="118"/>
      <c r="P22" s="119"/>
      <c r="Q22" s="122"/>
      <c r="R22" s="121"/>
      <c r="S22" s="118"/>
      <c r="T22" s="123"/>
      <c r="U22" s="118"/>
      <c r="V22" s="30"/>
      <c r="W22" s="31"/>
      <c r="X22" s="30"/>
      <c r="Y22" s="192" t="s">
        <v>134</v>
      </c>
    </row>
    <row r="23" spans="1:25" s="23" customFormat="1" ht="11.25">
      <c r="A23" s="287" t="s">
        <v>24</v>
      </c>
      <c r="B23" s="117">
        <v>2008</v>
      </c>
      <c r="C23" s="197">
        <v>5894282</v>
      </c>
      <c r="D23" s="211"/>
      <c r="E23" s="212">
        <v>27085.67</v>
      </c>
      <c r="F23" s="126"/>
      <c r="G23" s="125"/>
      <c r="H23" s="126"/>
      <c r="I23" s="120"/>
      <c r="J23" s="121"/>
      <c r="K23" s="118"/>
      <c r="L23" s="119"/>
      <c r="M23" s="120"/>
      <c r="N23" s="121"/>
      <c r="O23" s="118"/>
      <c r="P23" s="119"/>
      <c r="Q23" s="122"/>
      <c r="R23" s="121"/>
      <c r="S23" s="118"/>
      <c r="T23" s="123"/>
      <c r="U23" s="118"/>
      <c r="V23" s="30"/>
      <c r="W23" s="31"/>
      <c r="X23" s="30"/>
      <c r="Y23" s="192" t="s">
        <v>137</v>
      </c>
    </row>
    <row r="24" spans="1:25" s="23" customFormat="1" ht="11.25">
      <c r="A24" s="287" t="s">
        <v>93</v>
      </c>
      <c r="B24" s="117">
        <v>2013</v>
      </c>
      <c r="C24" s="201">
        <v>6928396</v>
      </c>
      <c r="D24" s="211"/>
      <c r="E24" s="212">
        <v>27085.67</v>
      </c>
      <c r="F24" s="126"/>
      <c r="G24" s="125"/>
      <c r="H24" s="126"/>
      <c r="I24" s="120"/>
      <c r="J24" s="121"/>
      <c r="K24" s="118"/>
      <c r="L24" s="119"/>
      <c r="M24" s="120"/>
      <c r="N24" s="121"/>
      <c r="O24" s="118"/>
      <c r="P24" s="119"/>
      <c r="Q24" s="122"/>
      <c r="R24" s="121"/>
      <c r="S24" s="118"/>
      <c r="T24" s="123"/>
      <c r="U24" s="118"/>
      <c r="V24" s="30"/>
      <c r="W24" s="31"/>
      <c r="X24" s="30"/>
      <c r="Y24" s="192" t="s">
        <v>137</v>
      </c>
    </row>
    <row r="25" spans="1:25" s="23" customFormat="1" ht="11.25">
      <c r="A25" s="81" t="s">
        <v>94</v>
      </c>
      <c r="B25" s="117">
        <v>2008</v>
      </c>
      <c r="C25" s="197">
        <v>5816255</v>
      </c>
      <c r="D25" s="211"/>
      <c r="E25" s="212">
        <v>37350</v>
      </c>
      <c r="F25" s="126"/>
      <c r="G25" s="125"/>
      <c r="H25" s="126"/>
      <c r="I25" s="120"/>
      <c r="J25" s="121"/>
      <c r="K25" s="118"/>
      <c r="L25" s="119"/>
      <c r="M25" s="120"/>
      <c r="N25" s="121"/>
      <c r="O25" s="118"/>
      <c r="P25" s="119"/>
      <c r="Q25" s="122"/>
      <c r="R25" s="121"/>
      <c r="S25" s="118"/>
      <c r="T25" s="123"/>
      <c r="U25" s="118"/>
      <c r="V25" s="30"/>
      <c r="W25" s="31"/>
      <c r="X25" s="30"/>
      <c r="Y25" s="192" t="s">
        <v>135</v>
      </c>
    </row>
    <row r="26" spans="1:25" s="23" customFormat="1" ht="11.25">
      <c r="A26" s="81" t="s">
        <v>24</v>
      </c>
      <c r="B26" s="117">
        <v>2008</v>
      </c>
      <c r="C26" s="197">
        <v>5848195</v>
      </c>
      <c r="D26" s="211"/>
      <c r="E26" s="212">
        <v>34250</v>
      </c>
      <c r="F26" s="126"/>
      <c r="G26" s="125"/>
      <c r="H26" s="126"/>
      <c r="I26" s="120"/>
      <c r="J26" s="121"/>
      <c r="K26" s="118"/>
      <c r="L26" s="119"/>
      <c r="M26" s="120"/>
      <c r="N26" s="121"/>
      <c r="O26" s="118"/>
      <c r="P26" s="119"/>
      <c r="Q26" s="122"/>
      <c r="R26" s="121"/>
      <c r="S26" s="118"/>
      <c r="T26" s="123"/>
      <c r="U26" s="118"/>
      <c r="V26" s="30"/>
      <c r="W26" s="31"/>
      <c r="X26" s="30"/>
      <c r="Y26" s="192" t="s">
        <v>141</v>
      </c>
    </row>
    <row r="27" spans="1:25" s="23" customFormat="1" ht="11.25">
      <c r="A27" s="287" t="s">
        <v>24</v>
      </c>
      <c r="B27" s="117">
        <v>2008</v>
      </c>
      <c r="C27" s="203">
        <v>5824265</v>
      </c>
      <c r="D27" s="211"/>
      <c r="E27" s="212">
        <v>27085.67</v>
      </c>
      <c r="F27" s="126"/>
      <c r="G27" s="125"/>
      <c r="H27" s="126"/>
      <c r="I27" s="120"/>
      <c r="J27" s="121"/>
      <c r="K27" s="118"/>
      <c r="L27" s="119"/>
      <c r="M27" s="120"/>
      <c r="N27" s="121"/>
      <c r="O27" s="118"/>
      <c r="P27" s="119"/>
      <c r="Q27" s="122"/>
      <c r="R27" s="121"/>
      <c r="S27" s="118"/>
      <c r="T27" s="123"/>
      <c r="U27" s="118"/>
      <c r="V27" s="30"/>
      <c r="W27" s="31"/>
      <c r="X27" s="30"/>
      <c r="Y27" s="192" t="s">
        <v>137</v>
      </c>
    </row>
    <row r="28" spans="1:25" s="23" customFormat="1" ht="11.25">
      <c r="A28" s="81" t="s">
        <v>26</v>
      </c>
      <c r="B28" s="117">
        <v>2008</v>
      </c>
      <c r="C28" s="204">
        <v>5882061</v>
      </c>
      <c r="D28" s="211"/>
      <c r="E28" s="212">
        <v>22988.799999999999</v>
      </c>
      <c r="F28" s="126"/>
      <c r="G28" s="125"/>
      <c r="H28" s="126"/>
      <c r="I28" s="120"/>
      <c r="J28" s="121"/>
      <c r="K28" s="118"/>
      <c r="L28" s="119"/>
      <c r="M28" s="120"/>
      <c r="N28" s="121"/>
      <c r="O28" s="118"/>
      <c r="P28" s="119"/>
      <c r="Q28" s="122"/>
      <c r="R28" s="121"/>
      <c r="S28" s="118"/>
      <c r="T28" s="123"/>
      <c r="U28" s="118"/>
      <c r="V28" s="30"/>
      <c r="W28" s="31"/>
      <c r="X28" s="30"/>
      <c r="Y28" s="192" t="s">
        <v>134</v>
      </c>
    </row>
    <row r="29" spans="1:25" s="23" customFormat="1" ht="11.25">
      <c r="A29" s="287" t="s">
        <v>95</v>
      </c>
      <c r="B29" s="117">
        <v>2007</v>
      </c>
      <c r="C29" s="203">
        <v>5718278</v>
      </c>
      <c r="D29" s="211"/>
      <c r="E29" s="212">
        <v>27085.67</v>
      </c>
      <c r="F29" s="119"/>
      <c r="G29" s="125"/>
      <c r="H29" s="119"/>
      <c r="I29" s="122"/>
      <c r="J29" s="128"/>
      <c r="K29" s="125"/>
      <c r="L29" s="126"/>
      <c r="M29" s="120"/>
      <c r="N29" s="121"/>
      <c r="O29" s="118"/>
      <c r="P29" s="119"/>
      <c r="Q29" s="122"/>
      <c r="R29" s="121"/>
      <c r="S29" s="118"/>
      <c r="T29" s="123"/>
      <c r="U29" s="118"/>
      <c r="V29" s="30"/>
      <c r="W29" s="31"/>
      <c r="X29" s="30"/>
      <c r="Y29" s="192" t="s">
        <v>137</v>
      </c>
    </row>
    <row r="30" spans="1:25" s="23" customFormat="1" ht="11.25">
      <c r="A30" s="81" t="s">
        <v>25</v>
      </c>
      <c r="B30" s="117">
        <v>2008</v>
      </c>
      <c r="C30" s="203">
        <v>5878527</v>
      </c>
      <c r="D30" s="211"/>
      <c r="E30" s="212">
        <v>22988.799999999999</v>
      </c>
      <c r="F30" s="119"/>
      <c r="G30" s="125"/>
      <c r="H30" s="119"/>
      <c r="I30" s="122"/>
      <c r="J30" s="128"/>
      <c r="K30" s="125"/>
      <c r="L30" s="126"/>
      <c r="M30" s="120"/>
      <c r="N30" s="121"/>
      <c r="O30" s="118"/>
      <c r="P30" s="119"/>
      <c r="Q30" s="122"/>
      <c r="R30" s="121"/>
      <c r="S30" s="118"/>
      <c r="T30" s="123"/>
      <c r="U30" s="118"/>
      <c r="V30" s="30"/>
      <c r="W30" s="31"/>
      <c r="X30" s="30"/>
      <c r="Y30" s="192" t="s">
        <v>134</v>
      </c>
    </row>
    <row r="31" spans="1:25" s="23" customFormat="1" ht="11.25">
      <c r="A31" s="288" t="s">
        <v>96</v>
      </c>
      <c r="B31" s="129">
        <v>2013</v>
      </c>
      <c r="C31" s="205">
        <v>6837935</v>
      </c>
      <c r="D31" s="211"/>
      <c r="E31" s="212">
        <v>27085.67</v>
      </c>
      <c r="F31" s="119"/>
      <c r="G31" s="125"/>
      <c r="H31" s="119"/>
      <c r="I31" s="122"/>
      <c r="J31" s="128"/>
      <c r="K31" s="125"/>
      <c r="L31" s="126"/>
      <c r="M31" s="120"/>
      <c r="N31" s="121"/>
      <c r="O31" s="118"/>
      <c r="P31" s="119"/>
      <c r="Q31" s="122"/>
      <c r="R31" s="121"/>
      <c r="S31" s="118"/>
      <c r="T31" s="123"/>
      <c r="U31" s="118"/>
      <c r="V31" s="30"/>
      <c r="W31" s="31"/>
      <c r="X31" s="30"/>
      <c r="Y31" s="192" t="s">
        <v>137</v>
      </c>
    </row>
    <row r="32" spans="1:25" s="23" customFormat="1" ht="11.25">
      <c r="A32" s="287" t="s">
        <v>95</v>
      </c>
      <c r="B32" s="117">
        <v>2005</v>
      </c>
      <c r="C32" s="203">
        <v>6359441</v>
      </c>
      <c r="D32" s="211"/>
      <c r="E32" s="212">
        <v>27085.67</v>
      </c>
      <c r="F32" s="119"/>
      <c r="G32" s="125"/>
      <c r="H32" s="119"/>
      <c r="I32" s="122"/>
      <c r="J32" s="128"/>
      <c r="K32" s="125"/>
      <c r="L32" s="126"/>
      <c r="M32" s="120"/>
      <c r="N32" s="121"/>
      <c r="O32" s="118"/>
      <c r="P32" s="119"/>
      <c r="Q32" s="122"/>
      <c r="R32" s="121"/>
      <c r="S32" s="118"/>
      <c r="T32" s="123"/>
      <c r="U32" s="118"/>
      <c r="V32" s="30"/>
      <c r="W32" s="31"/>
      <c r="X32" s="30"/>
      <c r="Y32" s="192" t="s">
        <v>137</v>
      </c>
    </row>
    <row r="33" spans="1:25" s="23" customFormat="1" ht="11.25">
      <c r="A33" s="81" t="s">
        <v>97</v>
      </c>
      <c r="B33" s="117">
        <v>2001</v>
      </c>
      <c r="C33" s="203">
        <v>6232368</v>
      </c>
      <c r="D33" s="211"/>
      <c r="E33" s="212">
        <v>22988.799999999999</v>
      </c>
      <c r="F33" s="119"/>
      <c r="G33" s="125"/>
      <c r="H33" s="119"/>
      <c r="I33" s="122"/>
      <c r="J33" s="128"/>
      <c r="K33" s="125"/>
      <c r="L33" s="126"/>
      <c r="M33" s="120"/>
      <c r="N33" s="121"/>
      <c r="O33" s="118"/>
      <c r="P33" s="119"/>
      <c r="Q33" s="122"/>
      <c r="R33" s="121"/>
      <c r="S33" s="118"/>
      <c r="T33" s="123"/>
      <c r="U33" s="118"/>
      <c r="V33" s="30"/>
      <c r="W33" s="31"/>
      <c r="X33" s="30"/>
      <c r="Y33" s="192" t="s">
        <v>134</v>
      </c>
    </row>
    <row r="34" spans="1:25" s="23" customFormat="1" ht="11.25">
      <c r="A34" s="287" t="s">
        <v>24</v>
      </c>
      <c r="B34" s="117">
        <v>2008</v>
      </c>
      <c r="C34" s="203">
        <v>5862638</v>
      </c>
      <c r="D34" s="211"/>
      <c r="E34" s="212">
        <v>27085.67</v>
      </c>
      <c r="F34" s="119"/>
      <c r="G34" s="125"/>
      <c r="H34" s="119"/>
      <c r="I34" s="122"/>
      <c r="J34" s="128"/>
      <c r="K34" s="125"/>
      <c r="L34" s="126"/>
      <c r="M34" s="120"/>
      <c r="N34" s="121"/>
      <c r="O34" s="118"/>
      <c r="P34" s="119"/>
      <c r="Q34" s="122"/>
      <c r="R34" s="121"/>
      <c r="S34" s="118"/>
      <c r="T34" s="123"/>
      <c r="U34" s="118"/>
      <c r="V34" s="30"/>
      <c r="W34" s="31"/>
      <c r="X34" s="30"/>
      <c r="Y34" s="192" t="s">
        <v>137</v>
      </c>
    </row>
    <row r="35" spans="1:25" s="23" customFormat="1" ht="11.25">
      <c r="A35" s="81" t="s">
        <v>24</v>
      </c>
      <c r="B35" s="117">
        <v>2008</v>
      </c>
      <c r="C35" s="203">
        <v>5824126</v>
      </c>
      <c r="D35" s="211"/>
      <c r="E35" s="212">
        <v>22988.799999999999</v>
      </c>
      <c r="F35" s="119"/>
      <c r="G35" s="125"/>
      <c r="H35" s="119"/>
      <c r="I35" s="122"/>
      <c r="J35" s="128"/>
      <c r="K35" s="125"/>
      <c r="L35" s="126"/>
      <c r="M35" s="120"/>
      <c r="N35" s="121"/>
      <c r="O35" s="118"/>
      <c r="P35" s="119"/>
      <c r="Q35" s="122"/>
      <c r="R35" s="121"/>
      <c r="S35" s="118"/>
      <c r="T35" s="123"/>
      <c r="U35" s="118"/>
      <c r="V35" s="30"/>
      <c r="W35" s="31"/>
      <c r="X35" s="30"/>
      <c r="Y35" s="192" t="s">
        <v>134</v>
      </c>
    </row>
    <row r="36" spans="1:25" s="23" customFormat="1" ht="11.25">
      <c r="A36" s="81" t="s">
        <v>26</v>
      </c>
      <c r="B36" s="117">
        <v>2008</v>
      </c>
      <c r="C36" s="203">
        <v>5898082</v>
      </c>
      <c r="D36" s="211"/>
      <c r="E36" s="212">
        <v>34250</v>
      </c>
      <c r="F36" s="119"/>
      <c r="G36" s="125"/>
      <c r="H36" s="119"/>
      <c r="I36" s="122"/>
      <c r="J36" s="128"/>
      <c r="K36" s="125"/>
      <c r="L36" s="126"/>
      <c r="M36" s="120"/>
      <c r="N36" s="121"/>
      <c r="O36" s="118"/>
      <c r="P36" s="119"/>
      <c r="Q36" s="122"/>
      <c r="R36" s="121"/>
      <c r="S36" s="118"/>
      <c r="T36" s="123"/>
      <c r="U36" s="118"/>
      <c r="V36" s="30"/>
      <c r="W36" s="31"/>
      <c r="X36" s="30"/>
      <c r="Y36" s="192" t="s">
        <v>141</v>
      </c>
    </row>
    <row r="37" spans="1:25" s="23" customFormat="1" ht="11.25">
      <c r="A37" s="80" t="s">
        <v>25</v>
      </c>
      <c r="B37" s="127">
        <v>2008</v>
      </c>
      <c r="C37" s="206">
        <v>6618536</v>
      </c>
      <c r="D37" s="211"/>
      <c r="E37" s="212">
        <v>22988.799999999999</v>
      </c>
      <c r="F37" s="119"/>
      <c r="G37" s="125"/>
      <c r="H37" s="119"/>
      <c r="I37" s="122"/>
      <c r="J37" s="128"/>
      <c r="K37" s="125"/>
      <c r="L37" s="126"/>
      <c r="M37" s="120"/>
      <c r="N37" s="121"/>
      <c r="O37" s="118"/>
      <c r="P37" s="119"/>
      <c r="Q37" s="122"/>
      <c r="R37" s="121"/>
      <c r="S37" s="118"/>
      <c r="T37" s="123"/>
      <c r="U37" s="118"/>
      <c r="V37" s="30"/>
      <c r="W37" s="31"/>
      <c r="X37" s="30"/>
      <c r="Y37" s="192" t="s">
        <v>134</v>
      </c>
    </row>
    <row r="38" spans="1:25" s="23" customFormat="1" ht="11.25">
      <c r="A38" s="289" t="s">
        <v>25</v>
      </c>
      <c r="B38" s="127">
        <v>2008</v>
      </c>
      <c r="C38" s="206">
        <v>6618718</v>
      </c>
      <c r="D38" s="211"/>
      <c r="E38" s="212">
        <v>27085.67</v>
      </c>
      <c r="F38" s="119"/>
      <c r="G38" s="125"/>
      <c r="H38" s="119"/>
      <c r="I38" s="122"/>
      <c r="J38" s="128"/>
      <c r="K38" s="125"/>
      <c r="L38" s="126"/>
      <c r="M38" s="120"/>
      <c r="N38" s="121"/>
      <c r="O38" s="118"/>
      <c r="P38" s="119"/>
      <c r="Q38" s="122"/>
      <c r="R38" s="121"/>
      <c r="S38" s="118"/>
      <c r="T38" s="123"/>
      <c r="U38" s="118"/>
      <c r="V38" s="30"/>
      <c r="W38" s="31"/>
      <c r="X38" s="30"/>
      <c r="Y38" s="192" t="s">
        <v>137</v>
      </c>
    </row>
    <row r="39" spans="1:25" s="23" customFormat="1" ht="11.25">
      <c r="A39" s="80" t="s">
        <v>24</v>
      </c>
      <c r="B39" s="127">
        <v>2008</v>
      </c>
      <c r="C39" s="206">
        <v>5888432</v>
      </c>
      <c r="D39" s="211"/>
      <c r="E39" s="212">
        <v>22988.799999999999</v>
      </c>
      <c r="F39" s="119"/>
      <c r="G39" s="125"/>
      <c r="H39" s="119"/>
      <c r="I39" s="122"/>
      <c r="J39" s="128"/>
      <c r="K39" s="125"/>
      <c r="L39" s="126"/>
      <c r="M39" s="120"/>
      <c r="N39" s="121"/>
      <c r="O39" s="118"/>
      <c r="P39" s="119"/>
      <c r="Q39" s="122"/>
      <c r="R39" s="121"/>
      <c r="S39" s="118"/>
      <c r="T39" s="123"/>
      <c r="U39" s="118"/>
      <c r="V39" s="30"/>
      <c r="W39" s="31"/>
      <c r="X39" s="30"/>
      <c r="Y39" s="192" t="s">
        <v>134</v>
      </c>
    </row>
    <row r="40" spans="1:25" s="23" customFormat="1" ht="11.25">
      <c r="A40" s="289" t="s">
        <v>25</v>
      </c>
      <c r="B40" s="127">
        <v>2008</v>
      </c>
      <c r="C40" s="206">
        <v>5846245</v>
      </c>
      <c r="D40" s="211"/>
      <c r="E40" s="212">
        <v>27085.67</v>
      </c>
      <c r="F40" s="119"/>
      <c r="G40" s="125"/>
      <c r="H40" s="119"/>
      <c r="I40" s="122"/>
      <c r="J40" s="128"/>
      <c r="K40" s="125"/>
      <c r="L40" s="126"/>
      <c r="M40" s="120"/>
      <c r="N40" s="121"/>
      <c r="O40" s="118"/>
      <c r="P40" s="119"/>
      <c r="Q40" s="122"/>
      <c r="R40" s="121"/>
      <c r="S40" s="118"/>
      <c r="T40" s="123"/>
      <c r="U40" s="118"/>
      <c r="V40" s="30"/>
      <c r="W40" s="31"/>
      <c r="X40" s="30"/>
      <c r="Y40" s="192" t="s">
        <v>137</v>
      </c>
    </row>
    <row r="41" spans="1:25" s="23" customFormat="1" ht="11.25">
      <c r="A41" s="80" t="s">
        <v>24</v>
      </c>
      <c r="B41" s="127">
        <v>2008</v>
      </c>
      <c r="C41" s="206">
        <v>5849578</v>
      </c>
      <c r="D41" s="211"/>
      <c r="E41" s="212">
        <v>22988.799999999999</v>
      </c>
      <c r="F41" s="119"/>
      <c r="G41" s="125"/>
      <c r="H41" s="119"/>
      <c r="I41" s="122"/>
      <c r="J41" s="128"/>
      <c r="K41" s="125"/>
      <c r="L41" s="126"/>
      <c r="M41" s="120"/>
      <c r="N41" s="121"/>
      <c r="O41" s="118"/>
      <c r="P41" s="119"/>
      <c r="Q41" s="122"/>
      <c r="R41" s="121"/>
      <c r="S41" s="118"/>
      <c r="T41" s="123"/>
      <c r="U41" s="118"/>
      <c r="V41" s="30"/>
      <c r="W41" s="31"/>
      <c r="X41" s="30"/>
      <c r="Y41" s="192" t="s">
        <v>134</v>
      </c>
    </row>
    <row r="42" spans="1:25" s="23" customFormat="1" ht="11.25">
      <c r="A42" s="80" t="s">
        <v>21</v>
      </c>
      <c r="B42" s="127">
        <v>2010</v>
      </c>
      <c r="C42" s="206">
        <v>6841494</v>
      </c>
      <c r="D42" s="211"/>
      <c r="E42" s="212">
        <v>22988.799999999999</v>
      </c>
      <c r="F42" s="119"/>
      <c r="G42" s="125"/>
      <c r="H42" s="119"/>
      <c r="I42" s="122"/>
      <c r="J42" s="128"/>
      <c r="K42" s="125"/>
      <c r="L42" s="126"/>
      <c r="M42" s="120"/>
      <c r="N42" s="121"/>
      <c r="O42" s="118"/>
      <c r="P42" s="119"/>
      <c r="Q42" s="122"/>
      <c r="R42" s="121"/>
      <c r="S42" s="118"/>
      <c r="T42" s="123"/>
      <c r="U42" s="118"/>
      <c r="V42" s="30"/>
      <c r="W42" s="31"/>
      <c r="X42" s="30"/>
      <c r="Y42" s="192" t="s">
        <v>134</v>
      </c>
    </row>
    <row r="43" spans="1:25" s="23" customFormat="1" ht="11.25">
      <c r="A43" s="80" t="s">
        <v>24</v>
      </c>
      <c r="B43" s="127">
        <v>2008</v>
      </c>
      <c r="C43" s="206">
        <v>5882193</v>
      </c>
      <c r="D43" s="211"/>
      <c r="E43" s="212">
        <v>22988.799999999999</v>
      </c>
      <c r="F43" s="119"/>
      <c r="G43" s="125"/>
      <c r="H43" s="119"/>
      <c r="I43" s="122"/>
      <c r="J43" s="128"/>
      <c r="K43" s="125"/>
      <c r="L43" s="126"/>
      <c r="M43" s="120"/>
      <c r="N43" s="121"/>
      <c r="O43" s="118"/>
      <c r="P43" s="119"/>
      <c r="Q43" s="122"/>
      <c r="R43" s="121"/>
      <c r="S43" s="118"/>
      <c r="T43" s="123"/>
      <c r="U43" s="118"/>
      <c r="V43" s="30"/>
      <c r="W43" s="31"/>
      <c r="X43" s="30"/>
      <c r="Y43" s="192" t="s">
        <v>134</v>
      </c>
    </row>
    <row r="44" spans="1:25" s="23" customFormat="1" ht="11.25">
      <c r="A44" s="289" t="s">
        <v>26</v>
      </c>
      <c r="B44" s="127">
        <v>2008</v>
      </c>
      <c r="C44" s="206">
        <v>5872459</v>
      </c>
      <c r="D44" s="211"/>
      <c r="E44" s="212">
        <v>27085.67</v>
      </c>
      <c r="F44" s="119"/>
      <c r="G44" s="125"/>
      <c r="H44" s="119"/>
      <c r="I44" s="122"/>
      <c r="J44" s="128"/>
      <c r="K44" s="125"/>
      <c r="L44" s="126"/>
      <c r="M44" s="120"/>
      <c r="N44" s="121"/>
      <c r="O44" s="118"/>
      <c r="P44" s="119"/>
      <c r="Q44" s="122"/>
      <c r="R44" s="121"/>
      <c r="S44" s="118"/>
      <c r="T44" s="123"/>
      <c r="U44" s="118"/>
      <c r="V44" s="30"/>
      <c r="W44" s="31"/>
      <c r="X44" s="30"/>
      <c r="Y44" s="192" t="s">
        <v>137</v>
      </c>
    </row>
    <row r="45" spans="1:25" s="23" customFormat="1" ht="11.25">
      <c r="A45" s="289" t="s">
        <v>98</v>
      </c>
      <c r="B45" s="127">
        <v>2007</v>
      </c>
      <c r="C45" s="206">
        <v>5791541</v>
      </c>
      <c r="D45" s="211"/>
      <c r="E45" s="212">
        <v>27085.67</v>
      </c>
      <c r="F45" s="119"/>
      <c r="G45" s="125"/>
      <c r="H45" s="119"/>
      <c r="I45" s="122"/>
      <c r="J45" s="128"/>
      <c r="K45" s="125"/>
      <c r="L45" s="126"/>
      <c r="M45" s="120"/>
      <c r="N45" s="121"/>
      <c r="O45" s="118"/>
      <c r="P45" s="119"/>
      <c r="Q45" s="122"/>
      <c r="R45" s="121"/>
      <c r="S45" s="118"/>
      <c r="T45" s="123"/>
      <c r="U45" s="118"/>
      <c r="V45" s="30"/>
      <c r="W45" s="31"/>
      <c r="X45" s="30"/>
      <c r="Y45" s="192" t="s">
        <v>137</v>
      </c>
    </row>
    <row r="46" spans="1:25" s="23" customFormat="1" ht="11.25">
      <c r="A46" s="289" t="s">
        <v>19</v>
      </c>
      <c r="B46" s="127">
        <v>2002</v>
      </c>
      <c r="C46" s="206">
        <v>5221411</v>
      </c>
      <c r="D46" s="211"/>
      <c r="E46" s="212">
        <v>27085.67</v>
      </c>
      <c r="F46" s="119"/>
      <c r="G46" s="125"/>
      <c r="H46" s="119"/>
      <c r="I46" s="122"/>
      <c r="J46" s="128"/>
      <c r="K46" s="125"/>
      <c r="L46" s="126"/>
      <c r="M46" s="120"/>
      <c r="N46" s="121"/>
      <c r="O46" s="118"/>
      <c r="P46" s="119"/>
      <c r="Q46" s="122"/>
      <c r="R46" s="121"/>
      <c r="S46" s="118"/>
      <c r="T46" s="123"/>
      <c r="U46" s="118"/>
      <c r="V46" s="30"/>
      <c r="W46" s="31"/>
      <c r="X46" s="30"/>
      <c r="Y46" s="192" t="s">
        <v>137</v>
      </c>
    </row>
    <row r="47" spans="1:25" s="23" customFormat="1" ht="11.25">
      <c r="A47" s="80" t="s">
        <v>24</v>
      </c>
      <c r="B47" s="127">
        <v>2008</v>
      </c>
      <c r="C47" s="206">
        <v>5879443</v>
      </c>
      <c r="D47" s="211"/>
      <c r="E47" s="212">
        <v>22988.799999999999</v>
      </c>
      <c r="F47" s="119"/>
      <c r="G47" s="125"/>
      <c r="H47" s="119"/>
      <c r="I47" s="122"/>
      <c r="J47" s="128"/>
      <c r="K47" s="125"/>
      <c r="L47" s="126"/>
      <c r="M47" s="120"/>
      <c r="N47" s="121"/>
      <c r="O47" s="118"/>
      <c r="P47" s="119"/>
      <c r="Q47" s="122"/>
      <c r="R47" s="121"/>
      <c r="S47" s="118"/>
      <c r="T47" s="123"/>
      <c r="U47" s="118"/>
      <c r="V47" s="30"/>
      <c r="W47" s="31"/>
      <c r="X47" s="30"/>
      <c r="Y47" s="192" t="s">
        <v>134</v>
      </c>
    </row>
    <row r="48" spans="1:25" s="23" customFormat="1" ht="11.25">
      <c r="A48" s="81" t="s">
        <v>83</v>
      </c>
      <c r="B48" s="117">
        <v>2007</v>
      </c>
      <c r="C48" s="201">
        <v>5842135</v>
      </c>
      <c r="D48" s="211"/>
      <c r="E48" s="212">
        <v>22988.799999999999</v>
      </c>
      <c r="F48" s="119"/>
      <c r="G48" s="125"/>
      <c r="H48" s="119"/>
      <c r="I48" s="122"/>
      <c r="J48" s="128"/>
      <c r="K48" s="125"/>
      <c r="L48" s="126"/>
      <c r="M48" s="120"/>
      <c r="N48" s="121"/>
      <c r="O48" s="118"/>
      <c r="P48" s="119"/>
      <c r="Q48" s="122"/>
      <c r="R48" s="121"/>
      <c r="S48" s="118"/>
      <c r="T48" s="123"/>
      <c r="U48" s="118"/>
      <c r="V48" s="30"/>
      <c r="W48" s="31"/>
      <c r="X48" s="30"/>
      <c r="Y48" s="192" t="s">
        <v>134</v>
      </c>
    </row>
    <row r="49" spans="1:25" s="23" customFormat="1" ht="11.25">
      <c r="A49" s="81" t="s">
        <v>99</v>
      </c>
      <c r="B49" s="117">
        <v>2002</v>
      </c>
      <c r="C49" s="197">
        <v>6228057</v>
      </c>
      <c r="D49" s="211"/>
      <c r="E49" s="212">
        <v>34250</v>
      </c>
      <c r="F49" s="119"/>
      <c r="G49" s="125"/>
      <c r="H49" s="119"/>
      <c r="I49" s="122"/>
      <c r="J49" s="128"/>
      <c r="K49" s="125"/>
      <c r="L49" s="126"/>
      <c r="M49" s="120"/>
      <c r="N49" s="121"/>
      <c r="O49" s="118"/>
      <c r="P49" s="119"/>
      <c r="Q49" s="122"/>
      <c r="R49" s="121"/>
      <c r="S49" s="118"/>
      <c r="T49" s="123"/>
      <c r="U49" s="118"/>
      <c r="V49" s="30"/>
      <c r="W49" s="31"/>
      <c r="X49" s="30"/>
      <c r="Y49" s="192" t="s">
        <v>141</v>
      </c>
    </row>
    <row r="50" spans="1:25" s="23" customFormat="1" ht="11.25">
      <c r="A50" s="88" t="s">
        <v>24</v>
      </c>
      <c r="B50" s="127">
        <v>2008</v>
      </c>
      <c r="C50" s="207">
        <v>5882263</v>
      </c>
      <c r="D50" s="211"/>
      <c r="E50" s="212">
        <v>22988.799999999999</v>
      </c>
      <c r="F50" s="119"/>
      <c r="G50" s="125"/>
      <c r="H50" s="119"/>
      <c r="I50" s="122"/>
      <c r="J50" s="128"/>
      <c r="K50" s="125"/>
      <c r="L50" s="126"/>
      <c r="M50" s="120"/>
      <c r="N50" s="121"/>
      <c r="O50" s="118"/>
      <c r="P50" s="119"/>
      <c r="Q50" s="122"/>
      <c r="R50" s="121"/>
      <c r="S50" s="118"/>
      <c r="T50" s="123"/>
      <c r="U50" s="118"/>
      <c r="V50" s="30"/>
      <c r="W50" s="31"/>
      <c r="X50" s="30"/>
      <c r="Y50" s="192" t="s">
        <v>134</v>
      </c>
    </row>
    <row r="51" spans="1:25" s="23" customFormat="1" ht="11.25">
      <c r="A51" s="88" t="s">
        <v>98</v>
      </c>
      <c r="B51" s="127">
        <v>2007</v>
      </c>
      <c r="C51" s="207">
        <v>5788310</v>
      </c>
      <c r="D51" s="211"/>
      <c r="E51" s="212">
        <v>22988.799999999999</v>
      </c>
      <c r="F51" s="119"/>
      <c r="G51" s="125"/>
      <c r="H51" s="119"/>
      <c r="I51" s="122"/>
      <c r="J51" s="128"/>
      <c r="K51" s="125"/>
      <c r="L51" s="126"/>
      <c r="M51" s="120"/>
      <c r="N51" s="121"/>
      <c r="O51" s="118"/>
      <c r="P51" s="119"/>
      <c r="Q51" s="122"/>
      <c r="R51" s="121"/>
      <c r="S51" s="118"/>
      <c r="T51" s="123"/>
      <c r="U51" s="118"/>
      <c r="V51" s="30"/>
      <c r="W51" s="31"/>
      <c r="X51" s="30"/>
      <c r="Y51" s="192" t="s">
        <v>134</v>
      </c>
    </row>
    <row r="52" spans="1:25" s="23" customFormat="1" ht="11.25">
      <c r="A52" s="290" t="s">
        <v>24</v>
      </c>
      <c r="B52" s="127">
        <v>2008</v>
      </c>
      <c r="C52" s="207">
        <v>5820629</v>
      </c>
      <c r="D52" s="211"/>
      <c r="E52" s="212">
        <v>27085.67</v>
      </c>
      <c r="F52" s="119"/>
      <c r="G52" s="125"/>
      <c r="H52" s="119"/>
      <c r="I52" s="122"/>
      <c r="J52" s="128"/>
      <c r="K52" s="125"/>
      <c r="L52" s="126"/>
      <c r="M52" s="120"/>
      <c r="N52" s="121"/>
      <c r="O52" s="118"/>
      <c r="P52" s="119"/>
      <c r="Q52" s="122"/>
      <c r="R52" s="121"/>
      <c r="S52" s="118"/>
      <c r="T52" s="123"/>
      <c r="U52" s="118"/>
      <c r="V52" s="30"/>
      <c r="W52" s="31"/>
      <c r="X52" s="30"/>
      <c r="Y52" s="192" t="s">
        <v>137</v>
      </c>
    </row>
    <row r="53" spans="1:25" s="23" customFormat="1" ht="11.25">
      <c r="A53" s="289" t="s">
        <v>25</v>
      </c>
      <c r="B53" s="127">
        <v>2008</v>
      </c>
      <c r="C53" s="206">
        <v>5834637</v>
      </c>
      <c r="D53" s="211"/>
      <c r="E53" s="212">
        <v>27085.67</v>
      </c>
      <c r="F53" s="119"/>
      <c r="G53" s="125"/>
      <c r="H53" s="119"/>
      <c r="I53" s="122"/>
      <c r="J53" s="128"/>
      <c r="K53" s="125"/>
      <c r="L53" s="126"/>
      <c r="M53" s="120"/>
      <c r="N53" s="121"/>
      <c r="O53" s="118"/>
      <c r="P53" s="119"/>
      <c r="Q53" s="122"/>
      <c r="R53" s="121"/>
      <c r="S53" s="118"/>
      <c r="T53" s="123"/>
      <c r="U53" s="118"/>
      <c r="V53" s="30"/>
      <c r="W53" s="31"/>
      <c r="X53" s="30"/>
      <c r="Y53" s="192" t="s">
        <v>137</v>
      </c>
    </row>
    <row r="54" spans="1:25" s="23" customFormat="1" ht="11.25">
      <c r="A54" s="289" t="s">
        <v>19</v>
      </c>
      <c r="B54" s="127">
        <v>2001</v>
      </c>
      <c r="C54" s="206">
        <v>5187308</v>
      </c>
      <c r="D54" s="211"/>
      <c r="E54" s="212">
        <v>27085.67</v>
      </c>
      <c r="F54" s="119"/>
      <c r="G54" s="125"/>
      <c r="H54" s="119"/>
      <c r="I54" s="122"/>
      <c r="J54" s="128"/>
      <c r="K54" s="125"/>
      <c r="L54" s="126"/>
      <c r="M54" s="120"/>
      <c r="N54" s="121"/>
      <c r="O54" s="118"/>
      <c r="P54" s="119"/>
      <c r="Q54" s="122"/>
      <c r="R54" s="121"/>
      <c r="S54" s="118"/>
      <c r="T54" s="123"/>
      <c r="U54" s="118"/>
      <c r="V54" s="30"/>
      <c r="W54" s="31"/>
      <c r="X54" s="30"/>
      <c r="Y54" s="192" t="s">
        <v>137</v>
      </c>
    </row>
    <row r="55" spans="1:25" s="23" customFormat="1" ht="11.25">
      <c r="A55" s="289" t="s">
        <v>24</v>
      </c>
      <c r="B55" s="127">
        <v>2008</v>
      </c>
      <c r="C55" s="206">
        <v>5848638</v>
      </c>
      <c r="D55" s="211"/>
      <c r="E55" s="212">
        <v>27085.67</v>
      </c>
      <c r="F55" s="119"/>
      <c r="G55" s="125"/>
      <c r="H55" s="119"/>
      <c r="I55" s="122"/>
      <c r="J55" s="128"/>
      <c r="K55" s="125"/>
      <c r="L55" s="126"/>
      <c r="M55" s="120"/>
      <c r="N55" s="121"/>
      <c r="O55" s="118"/>
      <c r="P55" s="119"/>
      <c r="Q55" s="122"/>
      <c r="R55" s="121"/>
      <c r="S55" s="118"/>
      <c r="T55" s="123"/>
      <c r="U55" s="118"/>
      <c r="V55" s="30"/>
      <c r="W55" s="31"/>
      <c r="X55" s="30"/>
      <c r="Y55" s="192" t="s">
        <v>137</v>
      </c>
    </row>
    <row r="56" spans="1:25" s="23" customFormat="1" ht="11.25">
      <c r="A56" s="289" t="s">
        <v>22</v>
      </c>
      <c r="B56" s="127">
        <v>2007</v>
      </c>
      <c r="C56" s="206">
        <v>5718812</v>
      </c>
      <c r="D56" s="211"/>
      <c r="E56" s="212">
        <v>27085.67</v>
      </c>
      <c r="F56" s="119"/>
      <c r="G56" s="125"/>
      <c r="H56" s="119"/>
      <c r="I56" s="122"/>
      <c r="J56" s="128"/>
      <c r="K56" s="125"/>
      <c r="L56" s="126"/>
      <c r="M56" s="120"/>
      <c r="N56" s="121"/>
      <c r="O56" s="118"/>
      <c r="P56" s="119"/>
      <c r="Q56" s="122"/>
      <c r="R56" s="121"/>
      <c r="S56" s="118"/>
      <c r="T56" s="123"/>
      <c r="U56" s="118"/>
      <c r="V56" s="30"/>
      <c r="W56" s="31"/>
      <c r="X56" s="30"/>
      <c r="Y56" s="192" t="s">
        <v>137</v>
      </c>
    </row>
    <row r="57" spans="1:25" s="23" customFormat="1" ht="11.25">
      <c r="A57" s="80" t="s">
        <v>97</v>
      </c>
      <c r="B57" s="127">
        <v>2002</v>
      </c>
      <c r="C57" s="206">
        <v>5267693</v>
      </c>
      <c r="D57" s="211"/>
      <c r="E57" s="212">
        <v>22988.799999999999</v>
      </c>
      <c r="F57" s="119"/>
      <c r="G57" s="125"/>
      <c r="H57" s="119"/>
      <c r="I57" s="122"/>
      <c r="J57" s="128"/>
      <c r="K57" s="125"/>
      <c r="L57" s="126"/>
      <c r="M57" s="120"/>
      <c r="N57" s="121"/>
      <c r="O57" s="118"/>
      <c r="P57" s="119"/>
      <c r="Q57" s="122"/>
      <c r="R57" s="121"/>
      <c r="S57" s="118"/>
      <c r="T57" s="123"/>
      <c r="U57" s="118"/>
      <c r="V57" s="30"/>
      <c r="W57" s="31"/>
      <c r="X57" s="30"/>
      <c r="Y57" s="192" t="s">
        <v>134</v>
      </c>
    </row>
    <row r="58" spans="1:25" s="23" customFormat="1" ht="11.25">
      <c r="A58" s="80" t="s">
        <v>24</v>
      </c>
      <c r="B58" s="127">
        <v>2008</v>
      </c>
      <c r="C58" s="206">
        <v>5852723</v>
      </c>
      <c r="D58" s="211"/>
      <c r="E58" s="212">
        <v>22988.799999999999</v>
      </c>
      <c r="F58" s="119"/>
      <c r="G58" s="125"/>
      <c r="H58" s="119"/>
      <c r="I58" s="122"/>
      <c r="J58" s="128"/>
      <c r="K58" s="125"/>
      <c r="L58" s="126"/>
      <c r="M58" s="120"/>
      <c r="N58" s="121"/>
      <c r="O58" s="118"/>
      <c r="P58" s="119"/>
      <c r="Q58" s="122"/>
      <c r="R58" s="121"/>
      <c r="S58" s="118"/>
      <c r="T58" s="123"/>
      <c r="U58" s="118"/>
      <c r="V58" s="30"/>
      <c r="W58" s="31"/>
      <c r="X58" s="30"/>
      <c r="Y58" s="192" t="s">
        <v>134</v>
      </c>
    </row>
    <row r="59" spans="1:25" s="23" customFormat="1" ht="11.25">
      <c r="A59" s="289" t="s">
        <v>24</v>
      </c>
      <c r="B59" s="127">
        <v>2008</v>
      </c>
      <c r="C59" s="206">
        <v>5856338</v>
      </c>
      <c r="D59" s="211"/>
      <c r="E59" s="212">
        <v>27085.67</v>
      </c>
      <c r="F59" s="119"/>
      <c r="G59" s="125"/>
      <c r="H59" s="119"/>
      <c r="I59" s="122"/>
      <c r="J59" s="128"/>
      <c r="K59" s="125"/>
      <c r="L59" s="126"/>
      <c r="M59" s="120"/>
      <c r="N59" s="121"/>
      <c r="O59" s="118"/>
      <c r="P59" s="119"/>
      <c r="Q59" s="122"/>
      <c r="R59" s="121"/>
      <c r="S59" s="118"/>
      <c r="T59" s="123"/>
      <c r="U59" s="118"/>
      <c r="V59" s="30"/>
      <c r="W59" s="31"/>
      <c r="X59" s="30"/>
      <c r="Y59" s="192" t="s">
        <v>137</v>
      </c>
    </row>
    <row r="60" spans="1:25" s="23" customFormat="1" ht="11.25">
      <c r="A60" s="289" t="s">
        <v>25</v>
      </c>
      <c r="B60" s="127">
        <v>2008</v>
      </c>
      <c r="C60" s="206">
        <v>5842065</v>
      </c>
      <c r="D60" s="211"/>
      <c r="E60" s="212">
        <v>27085.67</v>
      </c>
      <c r="F60" s="119"/>
      <c r="G60" s="118"/>
      <c r="H60" s="119"/>
      <c r="I60" s="122"/>
      <c r="J60" s="121"/>
      <c r="K60" s="118"/>
      <c r="L60" s="119"/>
      <c r="M60" s="130"/>
      <c r="N60" s="128"/>
      <c r="O60" s="125"/>
      <c r="P60" s="126"/>
      <c r="Q60" s="122"/>
      <c r="R60" s="121"/>
      <c r="S60" s="118"/>
      <c r="T60" s="123"/>
      <c r="U60" s="118"/>
      <c r="V60" s="30"/>
      <c r="W60" s="31"/>
      <c r="X60" s="30"/>
      <c r="Y60" s="192" t="s">
        <v>137</v>
      </c>
    </row>
    <row r="61" spans="1:25" s="23" customFormat="1" ht="11.25">
      <c r="A61" s="81" t="s">
        <v>22</v>
      </c>
      <c r="B61" s="117">
        <v>2008</v>
      </c>
      <c r="C61" s="201">
        <v>5876862</v>
      </c>
      <c r="D61" s="211"/>
      <c r="E61" s="212">
        <v>22988.799999999999</v>
      </c>
      <c r="F61" s="119"/>
      <c r="G61" s="118"/>
      <c r="H61" s="119"/>
      <c r="I61" s="122"/>
      <c r="J61" s="121"/>
      <c r="K61" s="118"/>
      <c r="L61" s="119"/>
      <c r="M61" s="130"/>
      <c r="N61" s="128"/>
      <c r="O61" s="125"/>
      <c r="P61" s="126"/>
      <c r="Q61" s="122"/>
      <c r="R61" s="121"/>
      <c r="S61" s="118"/>
      <c r="T61" s="123"/>
      <c r="U61" s="118"/>
      <c r="V61" s="30"/>
      <c r="W61" s="31"/>
      <c r="X61" s="30"/>
      <c r="Y61" s="192" t="s">
        <v>134</v>
      </c>
    </row>
    <row r="62" spans="1:25" s="23" customFormat="1" ht="11.25">
      <c r="A62" s="81" t="s">
        <v>100</v>
      </c>
      <c r="B62" s="117">
        <v>2006</v>
      </c>
      <c r="C62" s="197">
        <v>5660823</v>
      </c>
      <c r="D62" s="211"/>
      <c r="E62" s="212">
        <v>22988.799999999999</v>
      </c>
      <c r="F62" s="119"/>
      <c r="G62" s="118"/>
      <c r="H62" s="119"/>
      <c r="I62" s="122"/>
      <c r="J62" s="121"/>
      <c r="K62" s="118"/>
      <c r="L62" s="119"/>
      <c r="M62" s="130"/>
      <c r="N62" s="128"/>
      <c r="O62" s="125"/>
      <c r="P62" s="126"/>
      <c r="Q62" s="122"/>
      <c r="R62" s="121"/>
      <c r="S62" s="118"/>
      <c r="T62" s="123"/>
      <c r="U62" s="118"/>
      <c r="V62" s="30"/>
      <c r="W62" s="31"/>
      <c r="X62" s="30"/>
      <c r="Y62" s="192" t="s">
        <v>134</v>
      </c>
    </row>
    <row r="63" spans="1:25" s="23" customFormat="1" ht="11.25">
      <c r="A63" s="81" t="s">
        <v>95</v>
      </c>
      <c r="B63" s="117">
        <v>2005</v>
      </c>
      <c r="C63" s="198">
        <v>5563166</v>
      </c>
      <c r="D63" s="211"/>
      <c r="E63" s="212">
        <v>22988.799999999999</v>
      </c>
      <c r="F63" s="119"/>
      <c r="G63" s="118"/>
      <c r="H63" s="119"/>
      <c r="I63" s="122"/>
      <c r="J63" s="121"/>
      <c r="K63" s="118"/>
      <c r="L63" s="119"/>
      <c r="M63" s="130"/>
      <c r="N63" s="128"/>
      <c r="O63" s="125"/>
      <c r="P63" s="126"/>
      <c r="Q63" s="122"/>
      <c r="R63" s="121"/>
      <c r="S63" s="118"/>
      <c r="T63" s="123"/>
      <c r="U63" s="118"/>
      <c r="V63" s="30"/>
      <c r="W63" s="31"/>
      <c r="X63" s="30"/>
      <c r="Y63" s="192" t="s">
        <v>134</v>
      </c>
    </row>
    <row r="64" spans="1:25" s="23" customFormat="1" ht="12" customHeight="1">
      <c r="A64" s="287" t="s">
        <v>85</v>
      </c>
      <c r="B64" s="117">
        <v>2008</v>
      </c>
      <c r="C64" s="199">
        <v>6849493</v>
      </c>
      <c r="D64" s="211"/>
      <c r="E64" s="212">
        <v>27085.67</v>
      </c>
      <c r="F64" s="119"/>
      <c r="G64" s="118"/>
      <c r="H64" s="119"/>
      <c r="I64" s="122"/>
      <c r="J64" s="121"/>
      <c r="K64" s="118"/>
      <c r="L64" s="119"/>
      <c r="M64" s="130"/>
      <c r="N64" s="128"/>
      <c r="O64" s="125"/>
      <c r="P64" s="126"/>
      <c r="Q64" s="122"/>
      <c r="R64" s="121"/>
      <c r="S64" s="118"/>
      <c r="T64" s="123"/>
      <c r="U64" s="118"/>
      <c r="V64" s="30"/>
      <c r="W64" s="31"/>
      <c r="X64" s="30"/>
      <c r="Y64" s="192" t="s">
        <v>137</v>
      </c>
    </row>
    <row r="65" spans="1:25" s="23" customFormat="1" ht="11.25">
      <c r="A65" s="81" t="s">
        <v>86</v>
      </c>
      <c r="B65" s="117">
        <v>2005</v>
      </c>
      <c r="C65" s="200">
        <v>5888944</v>
      </c>
      <c r="D65" s="211"/>
      <c r="E65" s="212">
        <v>34828</v>
      </c>
      <c r="F65" s="119"/>
      <c r="G65" s="118"/>
      <c r="H65" s="119"/>
      <c r="I65" s="122"/>
      <c r="J65" s="121"/>
      <c r="K65" s="118"/>
      <c r="L65" s="119"/>
      <c r="M65" s="130"/>
      <c r="N65" s="128"/>
      <c r="O65" s="125"/>
      <c r="P65" s="126"/>
      <c r="Q65" s="122"/>
      <c r="R65" s="121"/>
      <c r="S65" s="118"/>
      <c r="T65" s="123"/>
      <c r="U65" s="118"/>
      <c r="V65" s="30"/>
      <c r="W65" s="31"/>
      <c r="X65" s="30"/>
      <c r="Y65" s="192" t="s">
        <v>136</v>
      </c>
    </row>
    <row r="66" spans="1:25" s="23" customFormat="1" ht="11.25">
      <c r="A66" s="83" t="s">
        <v>89</v>
      </c>
      <c r="B66" s="117">
        <v>2008</v>
      </c>
      <c r="C66" s="200">
        <v>5870491</v>
      </c>
      <c r="D66" s="211"/>
      <c r="E66" s="212">
        <v>22988.799999999999</v>
      </c>
      <c r="F66" s="119"/>
      <c r="G66" s="118"/>
      <c r="H66" s="119"/>
      <c r="I66" s="122"/>
      <c r="J66" s="121"/>
      <c r="K66" s="118"/>
      <c r="L66" s="119"/>
      <c r="M66" s="130"/>
      <c r="N66" s="128"/>
      <c r="O66" s="125"/>
      <c r="P66" s="126"/>
      <c r="Q66" s="122"/>
      <c r="R66" s="121"/>
      <c r="S66" s="118"/>
      <c r="T66" s="123"/>
      <c r="U66" s="118"/>
      <c r="V66" s="30"/>
      <c r="W66" s="31"/>
      <c r="X66" s="30"/>
      <c r="Y66" s="192" t="s">
        <v>134</v>
      </c>
    </row>
    <row r="67" spans="1:25" s="23" customFormat="1" ht="11.25">
      <c r="A67" s="287" t="s">
        <v>101</v>
      </c>
      <c r="B67" s="117">
        <v>2011</v>
      </c>
      <c r="C67" s="198">
        <v>6835030</v>
      </c>
      <c r="D67" s="211"/>
      <c r="E67" s="212">
        <v>27085.67</v>
      </c>
      <c r="F67" s="119"/>
      <c r="G67" s="118"/>
      <c r="H67" s="119"/>
      <c r="I67" s="122"/>
      <c r="J67" s="121"/>
      <c r="K67" s="118"/>
      <c r="L67" s="119"/>
      <c r="M67" s="130"/>
      <c r="N67" s="128"/>
      <c r="O67" s="125"/>
      <c r="P67" s="126"/>
      <c r="Q67" s="122"/>
      <c r="R67" s="121"/>
      <c r="S67" s="118"/>
      <c r="T67" s="123"/>
      <c r="U67" s="118"/>
      <c r="V67" s="30"/>
      <c r="W67" s="31"/>
      <c r="X67" s="30"/>
      <c r="Y67" s="192" t="s">
        <v>137</v>
      </c>
    </row>
    <row r="68" spans="1:25" s="23" customFormat="1" ht="11.25" customHeight="1">
      <c r="A68" s="81" t="s">
        <v>85</v>
      </c>
      <c r="B68" s="117">
        <v>2008</v>
      </c>
      <c r="C68" s="199">
        <v>5882489</v>
      </c>
      <c r="D68" s="211"/>
      <c r="E68" s="212">
        <v>22988.799999999999</v>
      </c>
      <c r="F68" s="119"/>
      <c r="G68" s="118"/>
      <c r="H68" s="119"/>
      <c r="I68" s="122"/>
      <c r="J68" s="121"/>
      <c r="K68" s="118"/>
      <c r="L68" s="119"/>
      <c r="M68" s="130"/>
      <c r="N68" s="128"/>
      <c r="O68" s="125"/>
      <c r="P68" s="126"/>
      <c r="Q68" s="122"/>
      <c r="R68" s="121"/>
      <c r="S68" s="118"/>
      <c r="T68" s="123"/>
      <c r="U68" s="118"/>
      <c r="V68" s="30"/>
      <c r="W68" s="31"/>
      <c r="X68" s="30"/>
      <c r="Y68" s="192" t="s">
        <v>134</v>
      </c>
    </row>
    <row r="69" spans="1:25" s="23" customFormat="1" ht="12" customHeight="1">
      <c r="A69" s="81" t="s">
        <v>85</v>
      </c>
      <c r="B69" s="117">
        <v>2008</v>
      </c>
      <c r="C69" s="200">
        <v>5898400</v>
      </c>
      <c r="D69" s="211"/>
      <c r="E69" s="212">
        <v>37350</v>
      </c>
      <c r="F69" s="119"/>
      <c r="G69" s="118"/>
      <c r="H69" s="119"/>
      <c r="I69" s="122"/>
      <c r="J69" s="121"/>
      <c r="K69" s="118"/>
      <c r="L69" s="119"/>
      <c r="M69" s="130"/>
      <c r="N69" s="128"/>
      <c r="O69" s="125"/>
      <c r="P69" s="126"/>
      <c r="Q69" s="122"/>
      <c r="R69" s="121"/>
      <c r="S69" s="118"/>
      <c r="T69" s="123"/>
      <c r="U69" s="118"/>
      <c r="V69" s="30"/>
      <c r="W69" s="31"/>
      <c r="X69" s="30"/>
      <c r="Y69" s="192" t="s">
        <v>135</v>
      </c>
    </row>
    <row r="70" spans="1:25" s="23" customFormat="1" ht="11.25">
      <c r="A70" s="81" t="s">
        <v>24</v>
      </c>
      <c r="B70" s="117">
        <v>2008</v>
      </c>
      <c r="C70" s="203">
        <v>5872062</v>
      </c>
      <c r="D70" s="211"/>
      <c r="E70" s="212">
        <v>37350</v>
      </c>
      <c r="F70" s="119"/>
      <c r="G70" s="118"/>
      <c r="H70" s="119"/>
      <c r="I70" s="122"/>
      <c r="J70" s="121"/>
      <c r="K70" s="118"/>
      <c r="L70" s="119"/>
      <c r="M70" s="130"/>
      <c r="N70" s="128"/>
      <c r="O70" s="125"/>
      <c r="P70" s="126"/>
      <c r="Q70" s="122"/>
      <c r="R70" s="121"/>
      <c r="S70" s="118"/>
      <c r="T70" s="123"/>
      <c r="U70" s="118"/>
      <c r="V70" s="30"/>
      <c r="W70" s="31"/>
      <c r="X70" s="30"/>
      <c r="Y70" s="192" t="s">
        <v>135</v>
      </c>
    </row>
    <row r="71" spans="1:25" s="23" customFormat="1" ht="11.25">
      <c r="A71" s="81" t="s">
        <v>102</v>
      </c>
      <c r="B71" s="117">
        <v>2002</v>
      </c>
      <c r="C71" s="203">
        <v>5432796</v>
      </c>
      <c r="D71" s="211"/>
      <c r="E71" s="212">
        <v>22988.799999999999</v>
      </c>
      <c r="F71" s="119"/>
      <c r="G71" s="118"/>
      <c r="H71" s="119"/>
      <c r="I71" s="122"/>
      <c r="J71" s="121"/>
      <c r="K71" s="118"/>
      <c r="L71" s="119"/>
      <c r="M71" s="130"/>
      <c r="N71" s="128"/>
      <c r="O71" s="125"/>
      <c r="P71" s="126"/>
      <c r="Q71" s="122"/>
      <c r="R71" s="121"/>
      <c r="S71" s="118"/>
      <c r="T71" s="123"/>
      <c r="U71" s="118"/>
      <c r="V71" s="30"/>
      <c r="W71" s="31"/>
      <c r="X71" s="30"/>
      <c r="Y71" s="192" t="s">
        <v>134</v>
      </c>
    </row>
    <row r="72" spans="1:25" s="23" customFormat="1" ht="11.25">
      <c r="A72" s="81" t="s">
        <v>22</v>
      </c>
      <c r="B72" s="117">
        <v>2005</v>
      </c>
      <c r="C72" s="203">
        <v>6616140</v>
      </c>
      <c r="D72" s="211"/>
      <c r="E72" s="212">
        <v>34250</v>
      </c>
      <c r="F72" s="119"/>
      <c r="G72" s="118"/>
      <c r="H72" s="119"/>
      <c r="I72" s="122"/>
      <c r="J72" s="121"/>
      <c r="K72" s="118"/>
      <c r="L72" s="119"/>
      <c r="M72" s="130"/>
      <c r="N72" s="128"/>
      <c r="O72" s="125"/>
      <c r="P72" s="126"/>
      <c r="Q72" s="122"/>
      <c r="R72" s="121"/>
      <c r="S72" s="118"/>
      <c r="T72" s="123"/>
      <c r="U72" s="118"/>
      <c r="V72" s="30"/>
      <c r="W72" s="31"/>
      <c r="X72" s="30"/>
      <c r="Y72" s="192" t="s">
        <v>141</v>
      </c>
    </row>
    <row r="73" spans="1:25" s="23" customFormat="1" ht="11.25">
      <c r="A73" s="287" t="s">
        <v>103</v>
      </c>
      <c r="B73" s="117">
        <v>2013</v>
      </c>
      <c r="C73" s="203">
        <v>6942921</v>
      </c>
      <c r="D73" s="211"/>
      <c r="E73" s="212">
        <v>27085.67</v>
      </c>
      <c r="F73" s="119"/>
      <c r="G73" s="118"/>
      <c r="H73" s="119"/>
      <c r="I73" s="122"/>
      <c r="J73" s="121"/>
      <c r="K73" s="118"/>
      <c r="L73" s="119"/>
      <c r="M73" s="130"/>
      <c r="N73" s="128"/>
      <c r="O73" s="125"/>
      <c r="P73" s="126"/>
      <c r="Q73" s="122"/>
      <c r="R73" s="121"/>
      <c r="S73" s="118"/>
      <c r="T73" s="123"/>
      <c r="U73" s="118"/>
      <c r="V73" s="30"/>
      <c r="W73" s="31"/>
      <c r="X73" s="30"/>
      <c r="Y73" s="192" t="s">
        <v>137</v>
      </c>
    </row>
    <row r="74" spans="1:25" s="23" customFormat="1" ht="11.25">
      <c r="A74" s="287" t="s">
        <v>83</v>
      </c>
      <c r="B74" s="117">
        <v>2007</v>
      </c>
      <c r="C74" s="203">
        <v>5743775</v>
      </c>
      <c r="D74" s="211"/>
      <c r="E74" s="212">
        <v>27085.67</v>
      </c>
      <c r="F74" s="119"/>
      <c r="G74" s="118"/>
      <c r="H74" s="119"/>
      <c r="I74" s="122"/>
      <c r="J74" s="121"/>
      <c r="K74" s="118"/>
      <c r="L74" s="119"/>
      <c r="M74" s="130"/>
      <c r="N74" s="128"/>
      <c r="O74" s="125"/>
      <c r="P74" s="126"/>
      <c r="Q74" s="122"/>
      <c r="R74" s="121"/>
      <c r="S74" s="118"/>
      <c r="T74" s="123"/>
      <c r="U74" s="118"/>
      <c r="V74" s="30"/>
      <c r="W74" s="31"/>
      <c r="X74" s="30"/>
      <c r="Y74" s="192" t="s">
        <v>137</v>
      </c>
    </row>
    <row r="75" spans="1:25" s="23" customFormat="1" ht="11.25">
      <c r="A75" s="81" t="s">
        <v>104</v>
      </c>
      <c r="B75" s="117">
        <v>2006</v>
      </c>
      <c r="C75" s="200">
        <v>5638558</v>
      </c>
      <c r="D75" s="211"/>
      <c r="E75" s="212">
        <v>37350</v>
      </c>
      <c r="F75" s="119"/>
      <c r="G75" s="118"/>
      <c r="H75" s="119"/>
      <c r="I75" s="122"/>
      <c r="J75" s="121"/>
      <c r="K75" s="118"/>
      <c r="L75" s="119"/>
      <c r="M75" s="130"/>
      <c r="N75" s="128"/>
      <c r="O75" s="125"/>
      <c r="P75" s="126"/>
      <c r="Q75" s="122"/>
      <c r="R75" s="121"/>
      <c r="S75" s="118"/>
      <c r="T75" s="123"/>
      <c r="U75" s="118"/>
      <c r="V75" s="30"/>
      <c r="W75" s="31"/>
      <c r="X75" s="30"/>
      <c r="Y75" s="192" t="s">
        <v>135</v>
      </c>
    </row>
    <row r="76" spans="1:25" s="23" customFormat="1" ht="12" thickBot="1">
      <c r="A76" s="82" t="s">
        <v>103</v>
      </c>
      <c r="B76" s="131">
        <v>2013</v>
      </c>
      <c r="C76" s="208">
        <v>6933751</v>
      </c>
      <c r="D76" s="213"/>
      <c r="E76" s="214">
        <v>22988.799999999999</v>
      </c>
      <c r="F76" s="133"/>
      <c r="G76" s="132"/>
      <c r="H76" s="133"/>
      <c r="I76" s="134"/>
      <c r="J76" s="135"/>
      <c r="K76" s="132"/>
      <c r="L76" s="133"/>
      <c r="M76" s="136"/>
      <c r="N76" s="137"/>
      <c r="O76" s="138"/>
      <c r="P76" s="139"/>
      <c r="Q76" s="134"/>
      <c r="R76" s="135"/>
      <c r="S76" s="132"/>
      <c r="T76" s="140"/>
      <c r="U76" s="132"/>
      <c r="V76" s="33"/>
      <c r="W76" s="34"/>
      <c r="X76" s="33"/>
      <c r="Y76" s="192" t="s">
        <v>134</v>
      </c>
    </row>
    <row r="77" spans="1:25" s="23" customFormat="1" ht="11.25">
      <c r="A77" s="78"/>
      <c r="B77" s="141"/>
      <c r="C77" s="142"/>
      <c r="D77" s="143"/>
      <c r="E77" s="143"/>
      <c r="F77" s="143"/>
      <c r="G77" s="143"/>
      <c r="H77" s="143"/>
      <c r="I77" s="143"/>
      <c r="J77" s="143"/>
      <c r="K77" s="143"/>
      <c r="L77" s="143"/>
      <c r="M77" s="144"/>
      <c r="N77" s="144"/>
      <c r="O77" s="144"/>
      <c r="P77" s="144"/>
      <c r="Q77" s="143"/>
      <c r="R77" s="143"/>
      <c r="S77" s="143"/>
      <c r="T77" s="143"/>
      <c r="U77" s="143"/>
      <c r="V77" s="38"/>
      <c r="W77" s="38"/>
      <c r="X77" s="38"/>
      <c r="Y77" s="79"/>
    </row>
    <row r="78" spans="1:25" s="23" customFormat="1" ht="11.25">
      <c r="A78" s="78"/>
      <c r="B78" s="141"/>
      <c r="C78" s="142"/>
      <c r="D78" s="143"/>
      <c r="E78" s="143"/>
      <c r="F78" s="143"/>
      <c r="G78" s="143"/>
      <c r="H78" s="143"/>
      <c r="I78" s="143"/>
      <c r="J78" s="143"/>
      <c r="K78" s="143"/>
      <c r="L78" s="143"/>
      <c r="M78" s="144"/>
      <c r="N78" s="144"/>
      <c r="O78" s="144"/>
      <c r="P78" s="144"/>
      <c r="Q78" s="143"/>
      <c r="R78" s="143"/>
      <c r="S78" s="143"/>
      <c r="T78" s="143"/>
      <c r="U78" s="143"/>
      <c r="V78" s="38"/>
      <c r="W78" s="38"/>
      <c r="X78" s="38"/>
      <c r="Y78" s="79"/>
    </row>
    <row r="79" spans="1:25" s="23" customFormat="1" ht="11.25">
      <c r="A79" s="78"/>
      <c r="B79" s="141"/>
      <c r="C79" s="142"/>
      <c r="D79" s="143"/>
      <c r="E79" s="143"/>
      <c r="F79" s="143"/>
      <c r="G79" s="143"/>
      <c r="H79" s="143"/>
      <c r="I79" s="143"/>
      <c r="J79" s="143"/>
      <c r="K79" s="143"/>
      <c r="L79" s="143"/>
      <c r="M79" s="144"/>
      <c r="N79" s="144"/>
      <c r="O79" s="144"/>
      <c r="P79" s="144"/>
      <c r="Q79" s="143"/>
      <c r="R79" s="143"/>
      <c r="S79" s="143"/>
      <c r="T79" s="143"/>
      <c r="U79" s="143"/>
      <c r="V79" s="38"/>
      <c r="W79" s="38"/>
      <c r="X79" s="38"/>
      <c r="Y79" s="79"/>
    </row>
    <row r="80" spans="1:25" s="38" customFormat="1" ht="13.5" thickBot="1">
      <c r="A80" s="37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4"/>
      <c r="N80" s="144"/>
      <c r="O80" s="144"/>
      <c r="P80" s="144"/>
      <c r="Q80" s="143"/>
      <c r="R80" s="143"/>
      <c r="S80" s="143"/>
      <c r="T80" s="143"/>
      <c r="U80" s="143"/>
      <c r="X80" s="108"/>
      <c r="Y80" s="108"/>
    </row>
    <row r="81" spans="1:25" ht="13.5" thickBot="1">
      <c r="B81" s="334" t="s">
        <v>60</v>
      </c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5"/>
      <c r="T81" s="335"/>
      <c r="U81" s="336"/>
      <c r="X81" s="317" t="s">
        <v>57</v>
      </c>
      <c r="Y81" s="317"/>
    </row>
    <row r="82" spans="1:25" s="23" customFormat="1" ht="13.5" thickBot="1">
      <c r="B82" s="296">
        <v>2024</v>
      </c>
      <c r="C82" s="297"/>
      <c r="D82" s="297"/>
      <c r="E82" s="298"/>
      <c r="F82" s="296">
        <v>2025</v>
      </c>
      <c r="G82" s="297"/>
      <c r="H82" s="297"/>
      <c r="I82" s="298"/>
      <c r="J82" s="299">
        <v>2026</v>
      </c>
      <c r="K82" s="300"/>
      <c r="L82" s="300"/>
      <c r="M82" s="301"/>
      <c r="N82" s="296">
        <v>2026</v>
      </c>
      <c r="O82" s="297"/>
      <c r="P82" s="297"/>
      <c r="Q82" s="298"/>
      <c r="R82" s="296">
        <v>2027</v>
      </c>
      <c r="S82" s="297"/>
      <c r="T82" s="297"/>
      <c r="U82" s="298"/>
      <c r="X82" s="317" t="s">
        <v>148</v>
      </c>
      <c r="Y82" s="317"/>
    </row>
    <row r="83" spans="1:25" s="23" customFormat="1" ht="13.5" customHeight="1" thickBot="1">
      <c r="B83" s="318" t="s">
        <v>28</v>
      </c>
      <c r="C83" s="319"/>
      <c r="D83" s="320" t="s">
        <v>52</v>
      </c>
      <c r="E83" s="322" t="s">
        <v>17</v>
      </c>
      <c r="F83" s="318" t="s">
        <v>28</v>
      </c>
      <c r="G83" s="319"/>
      <c r="H83" s="324" t="s">
        <v>53</v>
      </c>
      <c r="I83" s="322" t="s">
        <v>17</v>
      </c>
      <c r="J83" s="326" t="s">
        <v>28</v>
      </c>
      <c r="K83" s="327"/>
      <c r="L83" s="328" t="s">
        <v>29</v>
      </c>
      <c r="M83" s="330" t="s">
        <v>17</v>
      </c>
      <c r="N83" s="318" t="s">
        <v>28</v>
      </c>
      <c r="O83" s="319"/>
      <c r="P83" s="320" t="s">
        <v>54</v>
      </c>
      <c r="Q83" s="322" t="s">
        <v>17</v>
      </c>
      <c r="R83" s="318" t="s">
        <v>28</v>
      </c>
      <c r="S83" s="319"/>
      <c r="T83" s="320" t="s">
        <v>52</v>
      </c>
      <c r="U83" s="322" t="s">
        <v>17</v>
      </c>
    </row>
    <row r="84" spans="1:25" s="23" customFormat="1" ht="41.25" customHeight="1" thickBot="1">
      <c r="A84" s="39" t="s">
        <v>14</v>
      </c>
      <c r="B84" s="145" t="s">
        <v>15</v>
      </c>
      <c r="C84" s="146" t="s">
        <v>39</v>
      </c>
      <c r="D84" s="321"/>
      <c r="E84" s="323"/>
      <c r="F84" s="145" t="s">
        <v>15</v>
      </c>
      <c r="G84" s="146" t="s">
        <v>39</v>
      </c>
      <c r="H84" s="325"/>
      <c r="I84" s="323"/>
      <c r="J84" s="147" t="s">
        <v>15</v>
      </c>
      <c r="K84" s="148" t="s">
        <v>16</v>
      </c>
      <c r="L84" s="329"/>
      <c r="M84" s="331"/>
      <c r="N84" s="145" t="s">
        <v>15</v>
      </c>
      <c r="O84" s="146" t="s">
        <v>39</v>
      </c>
      <c r="P84" s="321"/>
      <c r="Q84" s="323"/>
      <c r="R84" s="145" t="s">
        <v>15</v>
      </c>
      <c r="S84" s="146" t="s">
        <v>39</v>
      </c>
      <c r="T84" s="321"/>
      <c r="U84" s="323"/>
      <c r="V84" s="42" t="s">
        <v>55</v>
      </c>
      <c r="W84" s="42" t="s">
        <v>56</v>
      </c>
      <c r="X84" s="43" t="s">
        <v>18</v>
      </c>
      <c r="Y84" s="24" t="s">
        <v>27</v>
      </c>
    </row>
    <row r="85" spans="1:25" s="23" customFormat="1" ht="12" thickBot="1">
      <c r="A85" s="35" t="s">
        <v>1</v>
      </c>
      <c r="B85" s="149" t="s">
        <v>82</v>
      </c>
      <c r="C85" s="150">
        <v>2</v>
      </c>
      <c r="D85" s="151">
        <v>0</v>
      </c>
      <c r="E85" s="215">
        <v>74700</v>
      </c>
      <c r="F85" s="151">
        <v>0</v>
      </c>
      <c r="G85" s="153">
        <v>0</v>
      </c>
      <c r="H85" s="151">
        <v>0</v>
      </c>
      <c r="I85" s="152">
        <f>(G85*25000)+(H85*25000)</f>
        <v>0</v>
      </c>
      <c r="J85" s="151" t="s">
        <v>20</v>
      </c>
      <c r="K85" s="153">
        <v>0</v>
      </c>
      <c r="L85" s="151">
        <v>0</v>
      </c>
      <c r="M85" s="152">
        <f>(K85*25000)+(L85*25000)</f>
        <v>0</v>
      </c>
      <c r="N85" s="154">
        <v>0</v>
      </c>
      <c r="O85" s="150">
        <v>0</v>
      </c>
      <c r="P85" s="155">
        <v>0</v>
      </c>
      <c r="Q85" s="152">
        <v>0</v>
      </c>
      <c r="R85" s="151">
        <v>0</v>
      </c>
      <c r="S85" s="153">
        <v>0</v>
      </c>
      <c r="T85" s="156">
        <v>0</v>
      </c>
      <c r="U85" s="152">
        <f>(S85*25000)+(T85*25000)</f>
        <v>0</v>
      </c>
      <c r="V85" s="21">
        <f>S85+O85+K85+G85+C85</f>
        <v>2</v>
      </c>
      <c r="W85" s="25">
        <f>D85+H85+L85+P85+T85</f>
        <v>0</v>
      </c>
      <c r="X85" s="26">
        <v>0</v>
      </c>
      <c r="Y85" s="27"/>
    </row>
    <row r="86" spans="1:25" s="23" customFormat="1" ht="11.25">
      <c r="A86" s="285" t="s">
        <v>105</v>
      </c>
      <c r="B86" s="157">
        <v>2003</v>
      </c>
      <c r="C86" s="158">
        <v>5827000</v>
      </c>
      <c r="D86" s="192"/>
      <c r="E86" s="193">
        <v>37350</v>
      </c>
      <c r="F86" s="112"/>
      <c r="G86" s="111"/>
      <c r="H86" s="112"/>
      <c r="I86" s="115"/>
      <c r="J86" s="114"/>
      <c r="K86" s="111"/>
      <c r="L86" s="112"/>
      <c r="M86" s="115"/>
      <c r="N86" s="114"/>
      <c r="O86" s="111"/>
      <c r="P86" s="112"/>
      <c r="Q86" s="115"/>
      <c r="R86" s="159"/>
      <c r="S86" s="160"/>
      <c r="T86" s="159"/>
      <c r="U86" s="111"/>
      <c r="V86" s="28"/>
      <c r="W86" s="29"/>
      <c r="X86" s="28"/>
      <c r="Y86" s="192" t="s">
        <v>135</v>
      </c>
    </row>
    <row r="87" spans="1:25" s="23" customFormat="1" ht="12" thickBot="1">
      <c r="A87" s="286" t="s">
        <v>106</v>
      </c>
      <c r="B87" s="86">
        <v>2005</v>
      </c>
      <c r="C87" s="161">
        <v>7223922</v>
      </c>
      <c r="D87" s="192"/>
      <c r="E87" s="193">
        <v>37350</v>
      </c>
      <c r="F87" s="133"/>
      <c r="G87" s="132"/>
      <c r="H87" s="133"/>
      <c r="I87" s="134"/>
      <c r="J87" s="135"/>
      <c r="K87" s="132"/>
      <c r="L87" s="133"/>
      <c r="M87" s="134"/>
      <c r="N87" s="135"/>
      <c r="O87" s="132"/>
      <c r="P87" s="133"/>
      <c r="Q87" s="134"/>
      <c r="R87" s="162"/>
      <c r="S87" s="163"/>
      <c r="T87" s="139"/>
      <c r="U87" s="132"/>
      <c r="V87" s="33"/>
      <c r="W87" s="34"/>
      <c r="X87" s="33"/>
      <c r="Y87" s="192" t="s">
        <v>135</v>
      </c>
    </row>
    <row r="88" spans="1:25" s="23" customFormat="1" ht="12" thickBot="1">
      <c r="A88" s="35" t="s">
        <v>6</v>
      </c>
      <c r="B88" s="151" t="s">
        <v>82</v>
      </c>
      <c r="C88" s="153">
        <v>8</v>
      </c>
      <c r="D88" s="154">
        <v>0</v>
      </c>
      <c r="E88" s="215">
        <v>342138</v>
      </c>
      <c r="F88" s="151">
        <v>0</v>
      </c>
      <c r="G88" s="153">
        <v>0</v>
      </c>
      <c r="H88" s="151">
        <v>0</v>
      </c>
      <c r="I88" s="152">
        <v>0</v>
      </c>
      <c r="J88" s="151" t="s">
        <v>20</v>
      </c>
      <c r="K88" s="153">
        <v>0</v>
      </c>
      <c r="L88" s="151">
        <v>0</v>
      </c>
      <c r="M88" s="152">
        <f>(K88*25000)+(L88*25000)</f>
        <v>0</v>
      </c>
      <c r="N88" s="154">
        <v>0</v>
      </c>
      <c r="O88" s="150">
        <v>0</v>
      </c>
      <c r="P88" s="155">
        <v>0</v>
      </c>
      <c r="Q88" s="152">
        <v>0</v>
      </c>
      <c r="R88" s="151">
        <v>0</v>
      </c>
      <c r="S88" s="153">
        <v>0</v>
      </c>
      <c r="T88" s="156">
        <v>0</v>
      </c>
      <c r="U88" s="152">
        <f>(S88*25000)+(T88*25000)</f>
        <v>0</v>
      </c>
      <c r="V88" s="21">
        <f>S88+O88+K88+G88+C88</f>
        <v>8</v>
      </c>
      <c r="W88" s="25">
        <f>D88+H88+L88+P88+T88</f>
        <v>0</v>
      </c>
      <c r="X88" s="26">
        <v>0</v>
      </c>
      <c r="Y88" s="27"/>
    </row>
    <row r="89" spans="1:25" s="23" customFormat="1" ht="11.25">
      <c r="A89" s="90" t="s">
        <v>107</v>
      </c>
      <c r="B89" s="85">
        <v>2005</v>
      </c>
      <c r="C89" s="103">
        <v>6949620</v>
      </c>
      <c r="D89" s="192"/>
      <c r="E89" s="193">
        <v>42767.25</v>
      </c>
      <c r="F89" s="164"/>
      <c r="G89" s="111"/>
      <c r="H89" s="164"/>
      <c r="I89" s="115"/>
      <c r="J89" s="114"/>
      <c r="K89" s="111"/>
      <c r="L89" s="164"/>
      <c r="M89" s="115"/>
      <c r="N89" s="114"/>
      <c r="O89" s="111"/>
      <c r="P89" s="164"/>
      <c r="Q89" s="115"/>
      <c r="R89" s="114"/>
      <c r="S89" s="111"/>
      <c r="T89" s="164"/>
      <c r="U89" s="111"/>
      <c r="V89" s="28"/>
      <c r="W89" s="29"/>
      <c r="X89" s="28"/>
      <c r="Y89" s="192" t="s">
        <v>140</v>
      </c>
    </row>
    <row r="90" spans="1:25" s="23" customFormat="1" ht="11.25">
      <c r="A90" s="91" t="s">
        <v>108</v>
      </c>
      <c r="B90" s="84">
        <v>2004</v>
      </c>
      <c r="C90" s="165">
        <v>5639599</v>
      </c>
      <c r="D90" s="192"/>
      <c r="E90" s="193">
        <v>42767.25</v>
      </c>
      <c r="F90" s="166"/>
      <c r="G90" s="118"/>
      <c r="H90" s="166"/>
      <c r="I90" s="122"/>
      <c r="J90" s="121"/>
      <c r="K90" s="118"/>
      <c r="L90" s="166"/>
      <c r="M90" s="122"/>
      <c r="N90" s="121"/>
      <c r="O90" s="118"/>
      <c r="P90" s="166"/>
      <c r="Q90" s="122"/>
      <c r="R90" s="121"/>
      <c r="S90" s="118"/>
      <c r="T90" s="166"/>
      <c r="U90" s="118"/>
      <c r="V90" s="30"/>
      <c r="W90" s="31"/>
      <c r="X90" s="30"/>
      <c r="Y90" s="192" t="s">
        <v>140</v>
      </c>
    </row>
    <row r="91" spans="1:25" s="23" customFormat="1" ht="11.25">
      <c r="A91" s="91" t="s">
        <v>109</v>
      </c>
      <c r="B91" s="84">
        <v>2012</v>
      </c>
      <c r="C91" s="167">
        <v>6230292</v>
      </c>
      <c r="D91" s="192"/>
      <c r="E91" s="193">
        <v>42767.25</v>
      </c>
      <c r="F91" s="166"/>
      <c r="G91" s="118"/>
      <c r="H91" s="166"/>
      <c r="I91" s="122"/>
      <c r="J91" s="121"/>
      <c r="K91" s="118"/>
      <c r="L91" s="166"/>
      <c r="M91" s="122"/>
      <c r="N91" s="121"/>
      <c r="O91" s="118"/>
      <c r="P91" s="166"/>
      <c r="Q91" s="122"/>
      <c r="R91" s="121"/>
      <c r="S91" s="118"/>
      <c r="T91" s="166"/>
      <c r="U91" s="118"/>
      <c r="V91" s="30"/>
      <c r="W91" s="31"/>
      <c r="X91" s="30"/>
      <c r="Y91" s="192" t="s">
        <v>140</v>
      </c>
    </row>
    <row r="92" spans="1:25" s="23" customFormat="1" ht="11.25">
      <c r="A92" s="91" t="s">
        <v>31</v>
      </c>
      <c r="B92" s="84">
        <v>2009</v>
      </c>
      <c r="C92" s="167">
        <v>5962053</v>
      </c>
      <c r="D92" s="192"/>
      <c r="E92" s="193">
        <v>42767.25</v>
      </c>
      <c r="F92" s="166"/>
      <c r="G92" s="125"/>
      <c r="H92" s="166"/>
      <c r="I92" s="122"/>
      <c r="J92" s="121"/>
      <c r="K92" s="118"/>
      <c r="L92" s="166"/>
      <c r="M92" s="122"/>
      <c r="N92" s="121"/>
      <c r="O92" s="118"/>
      <c r="P92" s="166"/>
      <c r="Q92" s="122"/>
      <c r="R92" s="121"/>
      <c r="S92" s="118"/>
      <c r="T92" s="166"/>
      <c r="U92" s="118"/>
      <c r="V92" s="30"/>
      <c r="W92" s="31"/>
      <c r="X92" s="30"/>
      <c r="Y92" s="192" t="s">
        <v>140</v>
      </c>
    </row>
    <row r="93" spans="1:25" s="23" customFormat="1" ht="11.25">
      <c r="A93" s="91" t="s">
        <v>30</v>
      </c>
      <c r="B93" s="84">
        <v>2009</v>
      </c>
      <c r="C93" s="167">
        <v>5929926</v>
      </c>
      <c r="D93" s="192"/>
      <c r="E93" s="193">
        <v>42767.25</v>
      </c>
      <c r="F93" s="166"/>
      <c r="G93" s="125"/>
      <c r="H93" s="166"/>
      <c r="I93" s="122"/>
      <c r="J93" s="121"/>
      <c r="K93" s="118"/>
      <c r="L93" s="166"/>
      <c r="M93" s="122"/>
      <c r="N93" s="121"/>
      <c r="O93" s="118"/>
      <c r="P93" s="166"/>
      <c r="Q93" s="122"/>
      <c r="R93" s="121"/>
      <c r="S93" s="118"/>
      <c r="T93" s="166"/>
      <c r="U93" s="118"/>
      <c r="V93" s="30"/>
      <c r="W93" s="31"/>
      <c r="X93" s="30"/>
      <c r="Y93" s="192" t="s">
        <v>140</v>
      </c>
    </row>
    <row r="94" spans="1:25" s="23" customFormat="1" ht="11.25">
      <c r="A94" s="91" t="s">
        <v>30</v>
      </c>
      <c r="B94" s="84">
        <v>2009</v>
      </c>
      <c r="C94" s="168">
        <v>5929964</v>
      </c>
      <c r="D94" s="192"/>
      <c r="E94" s="193">
        <v>42767.25</v>
      </c>
      <c r="F94" s="166"/>
      <c r="G94" s="125"/>
      <c r="H94" s="166"/>
      <c r="I94" s="122"/>
      <c r="J94" s="121"/>
      <c r="K94" s="118"/>
      <c r="L94" s="166"/>
      <c r="M94" s="122"/>
      <c r="N94" s="121"/>
      <c r="O94" s="118"/>
      <c r="P94" s="166"/>
      <c r="Q94" s="122"/>
      <c r="R94" s="121"/>
      <c r="S94" s="118"/>
      <c r="T94" s="166"/>
      <c r="U94" s="118"/>
      <c r="V94" s="30"/>
      <c r="W94" s="31"/>
      <c r="X94" s="30"/>
      <c r="Y94" s="192" t="s">
        <v>140</v>
      </c>
    </row>
    <row r="95" spans="1:25" s="23" customFormat="1" ht="11.25">
      <c r="A95" s="92" t="s">
        <v>110</v>
      </c>
      <c r="B95" s="84">
        <v>2009</v>
      </c>
      <c r="C95" s="102">
        <v>5945511</v>
      </c>
      <c r="D95" s="192"/>
      <c r="E95" s="193">
        <v>42767.25</v>
      </c>
      <c r="F95" s="166"/>
      <c r="G95" s="125"/>
      <c r="H95" s="166"/>
      <c r="I95" s="122"/>
      <c r="J95" s="121"/>
      <c r="K95" s="118"/>
      <c r="L95" s="166"/>
      <c r="M95" s="122"/>
      <c r="N95" s="121"/>
      <c r="O95" s="118"/>
      <c r="P95" s="166"/>
      <c r="Q95" s="122"/>
      <c r="R95" s="121"/>
      <c r="S95" s="118"/>
      <c r="T95" s="166"/>
      <c r="U95" s="118"/>
      <c r="V95" s="30"/>
      <c r="W95" s="31"/>
      <c r="X95" s="30"/>
      <c r="Y95" s="192" t="s">
        <v>140</v>
      </c>
    </row>
    <row r="96" spans="1:25" s="23" customFormat="1" ht="12" thickBot="1">
      <c r="A96" s="91" t="s">
        <v>31</v>
      </c>
      <c r="B96" s="84">
        <v>2009</v>
      </c>
      <c r="C96" s="167">
        <v>6042402</v>
      </c>
      <c r="D96" s="192"/>
      <c r="E96" s="193">
        <v>42767.25</v>
      </c>
      <c r="F96" s="166"/>
      <c r="G96" s="125"/>
      <c r="H96" s="166"/>
      <c r="I96" s="122"/>
      <c r="J96" s="121"/>
      <c r="K96" s="118"/>
      <c r="L96" s="166"/>
      <c r="M96" s="122"/>
      <c r="N96" s="121"/>
      <c r="O96" s="118"/>
      <c r="P96" s="166"/>
      <c r="Q96" s="122"/>
      <c r="R96" s="121"/>
      <c r="S96" s="118"/>
      <c r="T96" s="166"/>
      <c r="U96" s="118"/>
      <c r="V96" s="30"/>
      <c r="W96" s="31"/>
      <c r="X96" s="30"/>
      <c r="Y96" s="192" t="s">
        <v>140</v>
      </c>
    </row>
    <row r="97" spans="1:25" s="23" customFormat="1" ht="12" thickBot="1">
      <c r="A97" s="35" t="s">
        <v>7</v>
      </c>
      <c r="B97" s="151" t="s">
        <v>82</v>
      </c>
      <c r="C97" s="153">
        <v>12</v>
      </c>
      <c r="D97" s="156">
        <v>0</v>
      </c>
      <c r="E97" s="215">
        <v>326036.68</v>
      </c>
      <c r="F97" s="151">
        <v>0</v>
      </c>
      <c r="G97" s="153">
        <v>0</v>
      </c>
      <c r="H97" s="156">
        <v>0</v>
      </c>
      <c r="I97" s="152">
        <f>(G97*30000)+(H97*30000)</f>
        <v>0</v>
      </c>
      <c r="J97" s="151" t="s">
        <v>20</v>
      </c>
      <c r="K97" s="153">
        <v>0</v>
      </c>
      <c r="L97" s="156">
        <v>0</v>
      </c>
      <c r="M97" s="152">
        <f>(K97*30000)+(L97*30000)</f>
        <v>0</v>
      </c>
      <c r="N97" s="151">
        <v>0</v>
      </c>
      <c r="O97" s="153">
        <v>0</v>
      </c>
      <c r="P97" s="156">
        <v>0</v>
      </c>
      <c r="Q97" s="152">
        <v>0</v>
      </c>
      <c r="R97" s="151">
        <v>0</v>
      </c>
      <c r="S97" s="153">
        <v>0</v>
      </c>
      <c r="T97" s="156">
        <v>0</v>
      </c>
      <c r="U97" s="152">
        <f>(S97*30000)+(T97*30000)</f>
        <v>0</v>
      </c>
      <c r="V97" s="20">
        <f>C97+G97+K97+O97+S97</f>
        <v>12</v>
      </c>
      <c r="W97" s="25">
        <f>D97+H97+L97+P97+T97</f>
        <v>0</v>
      </c>
      <c r="X97" s="36">
        <v>0</v>
      </c>
      <c r="Y97" s="27"/>
    </row>
    <row r="98" spans="1:25" s="23" customFormat="1" ht="11.25">
      <c r="A98" s="282" t="s">
        <v>111</v>
      </c>
      <c r="B98" s="85">
        <v>2007</v>
      </c>
      <c r="C98" s="101">
        <v>5723234</v>
      </c>
      <c r="D98" s="192"/>
      <c r="E98" s="193">
        <v>34250</v>
      </c>
      <c r="F98" s="114"/>
      <c r="G98" s="169"/>
      <c r="H98" s="114"/>
      <c r="I98" s="111"/>
      <c r="J98" s="164"/>
      <c r="K98" s="115"/>
      <c r="L98" s="114"/>
      <c r="M98" s="111"/>
      <c r="N98" s="164"/>
      <c r="O98" s="115"/>
      <c r="P98" s="114"/>
      <c r="Q98" s="115"/>
      <c r="R98" s="114"/>
      <c r="S98" s="111"/>
      <c r="T98" s="164"/>
      <c r="U98" s="111"/>
      <c r="V98" s="28"/>
      <c r="W98" s="29"/>
      <c r="X98" s="28"/>
      <c r="Y98" s="192" t="s">
        <v>141</v>
      </c>
    </row>
    <row r="99" spans="1:25" s="23" customFormat="1" ht="11.25">
      <c r="A99" s="283" t="s">
        <v>112</v>
      </c>
      <c r="B99" s="85">
        <v>2005</v>
      </c>
      <c r="C99" s="170">
        <v>5673100</v>
      </c>
      <c r="D99" s="192"/>
      <c r="E99" s="193">
        <v>22988.799999999999</v>
      </c>
      <c r="F99" s="121"/>
      <c r="G99" s="130"/>
      <c r="H99" s="121"/>
      <c r="I99" s="118"/>
      <c r="J99" s="166"/>
      <c r="K99" s="122"/>
      <c r="L99" s="121"/>
      <c r="M99" s="118"/>
      <c r="N99" s="166"/>
      <c r="O99" s="122"/>
      <c r="P99" s="121"/>
      <c r="Q99" s="122"/>
      <c r="R99" s="121"/>
      <c r="S99" s="118"/>
      <c r="T99" s="166"/>
      <c r="U99" s="118"/>
      <c r="V99" s="30"/>
      <c r="W99" s="31"/>
      <c r="X99" s="30"/>
      <c r="Y99" s="192" t="s">
        <v>134</v>
      </c>
    </row>
    <row r="100" spans="1:25" s="23" customFormat="1" ht="11.25">
      <c r="A100" s="282" t="s">
        <v>113</v>
      </c>
      <c r="B100" s="84">
        <v>2005</v>
      </c>
      <c r="C100" s="168">
        <v>5679689</v>
      </c>
      <c r="D100" s="192"/>
      <c r="E100" s="193">
        <v>34250</v>
      </c>
      <c r="F100" s="121"/>
      <c r="G100" s="130"/>
      <c r="H100" s="121"/>
      <c r="I100" s="118"/>
      <c r="J100" s="171"/>
      <c r="K100" s="130"/>
      <c r="L100" s="121"/>
      <c r="M100" s="118"/>
      <c r="N100" s="166"/>
      <c r="O100" s="122"/>
      <c r="P100" s="121"/>
      <c r="Q100" s="122"/>
      <c r="R100" s="121"/>
      <c r="S100" s="118"/>
      <c r="T100" s="166"/>
      <c r="U100" s="118"/>
      <c r="V100" s="30"/>
      <c r="W100" s="31"/>
      <c r="X100" s="30"/>
      <c r="Y100" s="192" t="s">
        <v>141</v>
      </c>
    </row>
    <row r="101" spans="1:25" s="23" customFormat="1" ht="11.25">
      <c r="A101" s="282" t="s">
        <v>114</v>
      </c>
      <c r="B101" s="84">
        <v>2007</v>
      </c>
      <c r="C101" s="167">
        <v>5799730</v>
      </c>
      <c r="D101" s="192"/>
      <c r="E101" s="193">
        <v>22988.799999999999</v>
      </c>
      <c r="F101" s="121"/>
      <c r="G101" s="130"/>
      <c r="H101" s="121"/>
      <c r="I101" s="118"/>
      <c r="J101" s="171"/>
      <c r="K101" s="130"/>
      <c r="L101" s="121"/>
      <c r="M101" s="118"/>
      <c r="N101" s="166"/>
      <c r="O101" s="122"/>
      <c r="P101" s="121"/>
      <c r="Q101" s="122"/>
      <c r="R101" s="121"/>
      <c r="S101" s="118"/>
      <c r="T101" s="166"/>
      <c r="U101" s="118"/>
      <c r="V101" s="30"/>
      <c r="W101" s="31"/>
      <c r="X101" s="30"/>
      <c r="Y101" s="192" t="s">
        <v>134</v>
      </c>
    </row>
    <row r="102" spans="1:25" s="77" customFormat="1" ht="11.25">
      <c r="A102" s="283" t="s">
        <v>116</v>
      </c>
      <c r="B102" s="84">
        <v>2007</v>
      </c>
      <c r="C102" s="172">
        <v>5758870</v>
      </c>
      <c r="D102" s="194"/>
      <c r="E102" s="195">
        <v>22988.799999999999</v>
      </c>
      <c r="F102" s="174"/>
      <c r="G102" s="173"/>
      <c r="H102" s="174"/>
      <c r="I102" s="175"/>
      <c r="J102" s="176"/>
      <c r="K102" s="173"/>
      <c r="L102" s="174"/>
      <c r="M102" s="175"/>
      <c r="N102" s="177"/>
      <c r="O102" s="178"/>
      <c r="P102" s="174"/>
      <c r="Q102" s="178"/>
      <c r="R102" s="174"/>
      <c r="S102" s="175"/>
      <c r="T102" s="177"/>
      <c r="U102" s="175"/>
      <c r="V102" s="109"/>
      <c r="W102" s="98"/>
      <c r="X102" s="109"/>
      <c r="Y102" s="194" t="s">
        <v>134</v>
      </c>
    </row>
    <row r="103" spans="1:25" s="23" customFormat="1" ht="11.25">
      <c r="A103" s="284" t="s">
        <v>22</v>
      </c>
      <c r="B103" s="84">
        <v>2005</v>
      </c>
      <c r="C103" s="102">
        <v>5596016</v>
      </c>
      <c r="D103" s="192"/>
      <c r="E103" s="193">
        <v>34250</v>
      </c>
      <c r="F103" s="121"/>
      <c r="G103" s="130"/>
      <c r="H103" s="121"/>
      <c r="I103" s="118"/>
      <c r="J103" s="171"/>
      <c r="K103" s="130"/>
      <c r="L103" s="121"/>
      <c r="M103" s="118"/>
      <c r="N103" s="166"/>
      <c r="O103" s="122"/>
      <c r="P103" s="121"/>
      <c r="Q103" s="122"/>
      <c r="R103" s="121"/>
      <c r="S103" s="118"/>
      <c r="T103" s="166"/>
      <c r="U103" s="118"/>
      <c r="V103" s="30"/>
      <c r="W103" s="31"/>
      <c r="X103" s="30"/>
      <c r="Y103" s="192" t="s">
        <v>141</v>
      </c>
    </row>
    <row r="104" spans="1:25" s="23" customFormat="1" ht="11.25">
      <c r="A104" s="284" t="s">
        <v>22</v>
      </c>
      <c r="B104" s="84">
        <v>2005</v>
      </c>
      <c r="C104" s="102">
        <v>5568705</v>
      </c>
      <c r="D104" s="192"/>
      <c r="E104" s="193">
        <v>22988.799999999999</v>
      </c>
      <c r="F104" s="121"/>
      <c r="G104" s="130"/>
      <c r="H104" s="121"/>
      <c r="I104" s="118"/>
      <c r="J104" s="171"/>
      <c r="K104" s="130"/>
      <c r="L104" s="121"/>
      <c r="M104" s="118"/>
      <c r="N104" s="166"/>
      <c r="O104" s="122"/>
      <c r="P104" s="121"/>
      <c r="Q104" s="122"/>
      <c r="R104" s="121"/>
      <c r="S104" s="118"/>
      <c r="T104" s="166"/>
      <c r="U104" s="118"/>
      <c r="V104" s="30"/>
      <c r="W104" s="31"/>
      <c r="X104" s="30"/>
      <c r="Y104" s="192" t="s">
        <v>134</v>
      </c>
    </row>
    <row r="105" spans="1:25" s="23" customFormat="1" ht="11.25">
      <c r="A105" s="90" t="s">
        <v>22</v>
      </c>
      <c r="B105" s="85">
        <v>2005</v>
      </c>
      <c r="C105" s="103">
        <v>5512043</v>
      </c>
      <c r="D105" s="192"/>
      <c r="E105" s="193">
        <v>27085.67</v>
      </c>
      <c r="F105" s="121"/>
      <c r="G105" s="130"/>
      <c r="H105" s="121"/>
      <c r="I105" s="118"/>
      <c r="J105" s="171"/>
      <c r="K105" s="130"/>
      <c r="L105" s="121"/>
      <c r="M105" s="118"/>
      <c r="N105" s="166"/>
      <c r="O105" s="122"/>
      <c r="P105" s="121"/>
      <c r="Q105" s="122"/>
      <c r="R105" s="121"/>
      <c r="S105" s="118"/>
      <c r="T105" s="166"/>
      <c r="U105" s="118"/>
      <c r="V105" s="30"/>
      <c r="W105" s="31"/>
      <c r="X105" s="30"/>
      <c r="Y105" s="192" t="s">
        <v>137</v>
      </c>
    </row>
    <row r="106" spans="1:25" s="23" customFormat="1" ht="11.25">
      <c r="A106" s="90" t="s">
        <v>21</v>
      </c>
      <c r="B106" s="85">
        <v>2010</v>
      </c>
      <c r="C106" s="103">
        <v>6932682</v>
      </c>
      <c r="D106" s="192"/>
      <c r="E106" s="193">
        <v>27085.67</v>
      </c>
      <c r="F106" s="121"/>
      <c r="G106" s="130"/>
      <c r="H106" s="121"/>
      <c r="I106" s="118"/>
      <c r="J106" s="171"/>
      <c r="K106" s="130"/>
      <c r="L106" s="121"/>
      <c r="M106" s="118"/>
      <c r="N106" s="166"/>
      <c r="O106" s="122"/>
      <c r="P106" s="121"/>
      <c r="Q106" s="122"/>
      <c r="R106" s="121"/>
      <c r="S106" s="118"/>
      <c r="T106" s="166"/>
      <c r="U106" s="118"/>
      <c r="V106" s="30"/>
      <c r="W106" s="31"/>
      <c r="X106" s="30"/>
      <c r="Y106" s="192" t="s">
        <v>137</v>
      </c>
    </row>
    <row r="107" spans="1:25" s="23" customFormat="1" ht="11.25">
      <c r="A107" s="90" t="s">
        <v>115</v>
      </c>
      <c r="B107" s="85">
        <v>2002</v>
      </c>
      <c r="C107" s="103">
        <v>5968556</v>
      </c>
      <c r="D107" s="192"/>
      <c r="E107" s="193">
        <v>27085.67</v>
      </c>
      <c r="F107" s="121"/>
      <c r="G107" s="130"/>
      <c r="H107" s="121"/>
      <c r="I107" s="118"/>
      <c r="J107" s="171"/>
      <c r="K107" s="130"/>
      <c r="L107" s="121"/>
      <c r="M107" s="118"/>
      <c r="N107" s="166"/>
      <c r="O107" s="122"/>
      <c r="P107" s="121"/>
      <c r="Q107" s="122"/>
      <c r="R107" s="121"/>
      <c r="S107" s="118"/>
      <c r="T107" s="166"/>
      <c r="U107" s="118"/>
      <c r="V107" s="30"/>
      <c r="W107" s="31"/>
      <c r="X107" s="30"/>
      <c r="Y107" s="192" t="s">
        <v>137</v>
      </c>
    </row>
    <row r="108" spans="1:25" s="23" customFormat="1" ht="11.25">
      <c r="A108" s="91" t="s">
        <v>23</v>
      </c>
      <c r="B108" s="84">
        <v>2007</v>
      </c>
      <c r="C108" s="168">
        <v>5758801</v>
      </c>
      <c r="D108" s="192"/>
      <c r="E108" s="193">
        <v>27085.67</v>
      </c>
      <c r="F108" s="121"/>
      <c r="G108" s="130"/>
      <c r="H108" s="121"/>
      <c r="I108" s="118"/>
      <c r="J108" s="171"/>
      <c r="K108" s="130"/>
      <c r="L108" s="121"/>
      <c r="M108" s="118"/>
      <c r="N108" s="166"/>
      <c r="O108" s="122"/>
      <c r="P108" s="121"/>
      <c r="Q108" s="122"/>
      <c r="R108" s="121"/>
      <c r="S108" s="118"/>
      <c r="T108" s="166"/>
      <c r="U108" s="118"/>
      <c r="V108" s="30"/>
      <c r="W108" s="31"/>
      <c r="X108" s="30"/>
      <c r="Y108" s="192" t="s">
        <v>137</v>
      </c>
    </row>
    <row r="109" spans="1:25" s="23" customFormat="1" ht="12" thickBot="1">
      <c r="A109" s="283" t="s">
        <v>83</v>
      </c>
      <c r="B109" s="84">
        <v>2010</v>
      </c>
      <c r="C109" s="102">
        <v>6831140</v>
      </c>
      <c r="D109" s="192"/>
      <c r="E109" s="193">
        <v>22988.799999999999</v>
      </c>
      <c r="F109" s="121"/>
      <c r="G109" s="122"/>
      <c r="H109" s="121"/>
      <c r="I109" s="118"/>
      <c r="J109" s="166"/>
      <c r="K109" s="122"/>
      <c r="L109" s="121"/>
      <c r="M109" s="118"/>
      <c r="N109" s="171"/>
      <c r="O109" s="130"/>
      <c r="P109" s="121"/>
      <c r="Q109" s="122"/>
      <c r="R109" s="121"/>
      <c r="S109" s="118"/>
      <c r="T109" s="166"/>
      <c r="U109" s="118"/>
      <c r="V109" s="30"/>
      <c r="W109" s="31"/>
      <c r="X109" s="30"/>
      <c r="Y109" s="192" t="s">
        <v>134</v>
      </c>
    </row>
    <row r="110" spans="1:25" s="23" customFormat="1" ht="12" thickBot="1">
      <c r="A110" s="35" t="s">
        <v>9</v>
      </c>
      <c r="B110" s="151" t="s">
        <v>82</v>
      </c>
      <c r="C110" s="153">
        <v>9</v>
      </c>
      <c r="D110" s="156">
        <v>0</v>
      </c>
      <c r="E110" s="215">
        <v>383972</v>
      </c>
      <c r="F110" s="151">
        <v>0</v>
      </c>
      <c r="G110" s="153">
        <v>0</v>
      </c>
      <c r="H110" s="156">
        <v>0</v>
      </c>
      <c r="I110" s="152">
        <f>(G110*30000)+(H110*30000)</f>
        <v>0</v>
      </c>
      <c r="J110" s="151" t="s">
        <v>20</v>
      </c>
      <c r="K110" s="153">
        <v>0</v>
      </c>
      <c r="L110" s="156">
        <v>0</v>
      </c>
      <c r="M110" s="152">
        <f>(K110*30000)+(L110*30000)</f>
        <v>0</v>
      </c>
      <c r="N110" s="151">
        <v>0</v>
      </c>
      <c r="O110" s="153">
        <v>0</v>
      </c>
      <c r="P110" s="156">
        <v>0</v>
      </c>
      <c r="Q110" s="152">
        <v>0</v>
      </c>
      <c r="R110" s="151">
        <v>0</v>
      </c>
      <c r="S110" s="153">
        <v>0</v>
      </c>
      <c r="T110" s="156">
        <v>0</v>
      </c>
      <c r="U110" s="152">
        <f>(S110*30000)+(T110*30000)</f>
        <v>0</v>
      </c>
      <c r="V110" s="20">
        <f>C110+G110+K110+O110+S110</f>
        <v>9</v>
      </c>
      <c r="W110" s="25">
        <f>D110+H110+L110+P110+T110</f>
        <v>0</v>
      </c>
      <c r="X110" s="36">
        <v>0</v>
      </c>
      <c r="Y110" s="27"/>
    </row>
    <row r="111" spans="1:25" s="77" customFormat="1" ht="11.25">
      <c r="A111" s="93" t="s">
        <v>117</v>
      </c>
      <c r="B111" s="84">
        <v>2007</v>
      </c>
      <c r="C111" s="101">
        <v>5752555</v>
      </c>
      <c r="D111" s="192"/>
      <c r="E111" s="193">
        <v>39852</v>
      </c>
      <c r="F111" s="121"/>
      <c r="G111" s="122"/>
      <c r="H111" s="121"/>
      <c r="I111" s="118"/>
      <c r="J111" s="166"/>
      <c r="K111" s="122"/>
      <c r="L111" s="121"/>
      <c r="M111" s="118"/>
      <c r="N111" s="171"/>
      <c r="O111" s="130"/>
      <c r="P111" s="121"/>
      <c r="Q111" s="122"/>
      <c r="R111" s="121"/>
      <c r="S111" s="118"/>
      <c r="T111" s="166"/>
      <c r="U111" s="118"/>
      <c r="V111" s="30"/>
      <c r="W111" s="31"/>
      <c r="X111" s="30"/>
      <c r="Y111" s="192" t="s">
        <v>138</v>
      </c>
    </row>
    <row r="112" spans="1:25" s="23" customFormat="1" ht="11.25">
      <c r="A112" s="94" t="s">
        <v>118</v>
      </c>
      <c r="B112" s="84">
        <v>1995</v>
      </c>
      <c r="C112" s="102">
        <v>5939723</v>
      </c>
      <c r="D112" s="192"/>
      <c r="E112" s="193">
        <v>43015</v>
      </c>
      <c r="F112" s="121"/>
      <c r="G112" s="122"/>
      <c r="H112" s="121"/>
      <c r="I112" s="118"/>
      <c r="J112" s="166"/>
      <c r="K112" s="122"/>
      <c r="L112" s="121"/>
      <c r="M112" s="118"/>
      <c r="N112" s="171"/>
      <c r="O112" s="130"/>
      <c r="P112" s="121"/>
      <c r="Q112" s="122"/>
      <c r="R112" s="121"/>
      <c r="S112" s="118"/>
      <c r="T112" s="166"/>
      <c r="U112" s="118"/>
      <c r="V112" s="30"/>
      <c r="W112" s="31"/>
      <c r="X112" s="30"/>
      <c r="Y112" s="192" t="s">
        <v>142</v>
      </c>
    </row>
    <row r="113" spans="1:25" s="23" customFormat="1" ht="11.25">
      <c r="A113" s="95" t="s">
        <v>32</v>
      </c>
      <c r="B113" s="85">
        <v>2008</v>
      </c>
      <c r="C113" s="103">
        <v>5865815</v>
      </c>
      <c r="D113" s="192"/>
      <c r="E113" s="193">
        <v>43015</v>
      </c>
      <c r="F113" s="121"/>
      <c r="G113" s="122"/>
      <c r="H113" s="121"/>
      <c r="I113" s="118"/>
      <c r="J113" s="166"/>
      <c r="K113" s="122"/>
      <c r="L113" s="121"/>
      <c r="M113" s="118"/>
      <c r="N113" s="171"/>
      <c r="O113" s="130"/>
      <c r="P113" s="121"/>
      <c r="Q113" s="122"/>
      <c r="R113" s="121"/>
      <c r="S113" s="118"/>
      <c r="T113" s="166"/>
      <c r="U113" s="118"/>
      <c r="V113" s="30"/>
      <c r="W113" s="31"/>
      <c r="X113" s="30"/>
      <c r="Y113" s="192" t="s">
        <v>142</v>
      </c>
    </row>
    <row r="114" spans="1:25" s="23" customFormat="1" ht="11.25">
      <c r="A114" s="95" t="s">
        <v>32</v>
      </c>
      <c r="B114" s="85">
        <v>2008</v>
      </c>
      <c r="C114" s="103">
        <v>5841233</v>
      </c>
      <c r="D114" s="192"/>
      <c r="E114" s="193">
        <v>43015</v>
      </c>
      <c r="F114" s="121"/>
      <c r="G114" s="122"/>
      <c r="H114" s="121"/>
      <c r="I114" s="118"/>
      <c r="J114" s="166"/>
      <c r="K114" s="122"/>
      <c r="L114" s="121"/>
      <c r="M114" s="118"/>
      <c r="N114" s="171"/>
      <c r="O114" s="130"/>
      <c r="P114" s="121"/>
      <c r="Q114" s="122"/>
      <c r="R114" s="121"/>
      <c r="S114" s="118"/>
      <c r="T114" s="166"/>
      <c r="U114" s="118"/>
      <c r="V114" s="30"/>
      <c r="W114" s="31"/>
      <c r="X114" s="30"/>
      <c r="Y114" s="192" t="s">
        <v>142</v>
      </c>
    </row>
    <row r="115" spans="1:25" s="23" customFormat="1" ht="11.25">
      <c r="A115" s="96" t="s">
        <v>32</v>
      </c>
      <c r="B115" s="85">
        <v>2008</v>
      </c>
      <c r="C115" s="104">
        <v>5822137</v>
      </c>
      <c r="D115" s="192"/>
      <c r="E115" s="193">
        <v>43015</v>
      </c>
      <c r="F115" s="121"/>
      <c r="G115" s="122"/>
      <c r="H115" s="121"/>
      <c r="I115" s="118"/>
      <c r="J115" s="166"/>
      <c r="K115" s="122"/>
      <c r="L115" s="121"/>
      <c r="M115" s="118"/>
      <c r="N115" s="171"/>
      <c r="O115" s="130"/>
      <c r="P115" s="121"/>
      <c r="Q115" s="122"/>
      <c r="R115" s="121"/>
      <c r="S115" s="118"/>
      <c r="T115" s="166"/>
      <c r="U115" s="118"/>
      <c r="V115" s="30"/>
      <c r="W115" s="31"/>
      <c r="X115" s="30"/>
      <c r="Y115" s="192" t="s">
        <v>142</v>
      </c>
    </row>
    <row r="116" spans="1:25" s="23" customFormat="1" ht="11.25">
      <c r="A116" s="96" t="s">
        <v>32</v>
      </c>
      <c r="B116" s="85">
        <v>2008</v>
      </c>
      <c r="C116" s="104">
        <v>5846151</v>
      </c>
      <c r="D116" s="192"/>
      <c r="E116" s="193">
        <v>43015</v>
      </c>
      <c r="F116" s="121"/>
      <c r="G116" s="122"/>
      <c r="H116" s="121"/>
      <c r="I116" s="118"/>
      <c r="J116" s="166"/>
      <c r="K116" s="122"/>
      <c r="L116" s="121"/>
      <c r="M116" s="118"/>
      <c r="N116" s="171"/>
      <c r="O116" s="130"/>
      <c r="P116" s="121"/>
      <c r="Q116" s="122"/>
      <c r="R116" s="121"/>
      <c r="S116" s="118"/>
      <c r="T116" s="166"/>
      <c r="U116" s="118"/>
      <c r="V116" s="30"/>
      <c r="W116" s="31"/>
      <c r="X116" s="30"/>
      <c r="Y116" s="192" t="s">
        <v>142</v>
      </c>
    </row>
    <row r="117" spans="1:25" s="23" customFormat="1" ht="11.25">
      <c r="A117" s="95" t="s">
        <v>32</v>
      </c>
      <c r="B117" s="85">
        <v>2008</v>
      </c>
      <c r="C117" s="103">
        <v>5853346</v>
      </c>
      <c r="D117" s="192"/>
      <c r="E117" s="193">
        <v>43015</v>
      </c>
      <c r="F117" s="121"/>
      <c r="G117" s="122"/>
      <c r="H117" s="121"/>
      <c r="I117" s="118"/>
      <c r="J117" s="166"/>
      <c r="K117" s="122"/>
      <c r="L117" s="121"/>
      <c r="M117" s="118"/>
      <c r="N117" s="171"/>
      <c r="O117" s="130"/>
      <c r="P117" s="121"/>
      <c r="Q117" s="122"/>
      <c r="R117" s="121"/>
      <c r="S117" s="118"/>
      <c r="T117" s="166"/>
      <c r="U117" s="118"/>
      <c r="V117" s="30"/>
      <c r="W117" s="31"/>
      <c r="X117" s="30"/>
      <c r="Y117" s="192" t="s">
        <v>142</v>
      </c>
    </row>
    <row r="118" spans="1:25" s="77" customFormat="1" ht="11.25">
      <c r="A118" s="95" t="s">
        <v>32</v>
      </c>
      <c r="B118" s="85">
        <v>2008</v>
      </c>
      <c r="C118" s="103">
        <v>5822384</v>
      </c>
      <c r="D118" s="192"/>
      <c r="E118" s="193">
        <v>43015</v>
      </c>
      <c r="F118" s="121"/>
      <c r="G118" s="122"/>
      <c r="H118" s="121"/>
      <c r="I118" s="118"/>
      <c r="J118" s="166"/>
      <c r="K118" s="122"/>
      <c r="L118" s="121"/>
      <c r="M118" s="118"/>
      <c r="N118" s="171"/>
      <c r="O118" s="130"/>
      <c r="P118" s="121"/>
      <c r="Q118" s="122"/>
      <c r="R118" s="121"/>
      <c r="S118" s="118"/>
      <c r="T118" s="166"/>
      <c r="U118" s="118"/>
      <c r="V118" s="30"/>
      <c r="W118" s="31"/>
      <c r="X118" s="30"/>
      <c r="Y118" s="192" t="s">
        <v>142</v>
      </c>
    </row>
    <row r="119" spans="1:25" s="23" customFormat="1" ht="12" thickBot="1">
      <c r="A119" s="97" t="s">
        <v>119</v>
      </c>
      <c r="B119" s="86">
        <v>2001</v>
      </c>
      <c r="C119" s="105">
        <v>5160385</v>
      </c>
      <c r="D119" s="192"/>
      <c r="E119" s="193">
        <v>43015</v>
      </c>
      <c r="F119" s="135"/>
      <c r="G119" s="179"/>
      <c r="H119" s="135"/>
      <c r="I119" s="132"/>
      <c r="J119" s="180"/>
      <c r="K119" s="134"/>
      <c r="L119" s="135"/>
      <c r="M119" s="132"/>
      <c r="N119" s="181"/>
      <c r="O119" s="136"/>
      <c r="P119" s="135"/>
      <c r="Q119" s="134"/>
      <c r="R119" s="135"/>
      <c r="S119" s="132"/>
      <c r="T119" s="180"/>
      <c r="U119" s="132"/>
      <c r="V119" s="33"/>
      <c r="W119" s="34"/>
      <c r="X119" s="33"/>
      <c r="Y119" s="192" t="s">
        <v>142</v>
      </c>
    </row>
    <row r="120" spans="1:25" s="23" customFormat="1" ht="12" thickBot="1">
      <c r="A120" s="35" t="s">
        <v>8</v>
      </c>
      <c r="B120" s="151" t="s">
        <v>82</v>
      </c>
      <c r="C120" s="153">
        <v>11</v>
      </c>
      <c r="D120" s="156">
        <v>0</v>
      </c>
      <c r="E120" s="215">
        <v>476175.66</v>
      </c>
      <c r="F120" s="151">
        <v>0</v>
      </c>
      <c r="G120" s="153">
        <v>0</v>
      </c>
      <c r="H120" s="156">
        <v>0</v>
      </c>
      <c r="I120" s="152">
        <v>0</v>
      </c>
      <c r="J120" s="151" t="s">
        <v>20</v>
      </c>
      <c r="K120" s="153">
        <v>0</v>
      </c>
      <c r="L120" s="156">
        <v>0</v>
      </c>
      <c r="M120" s="152">
        <f>(K120*30000)+(L120*30000)</f>
        <v>0</v>
      </c>
      <c r="N120" s="151">
        <v>0</v>
      </c>
      <c r="O120" s="153">
        <v>0</v>
      </c>
      <c r="P120" s="156">
        <v>0</v>
      </c>
      <c r="Q120" s="152">
        <v>0</v>
      </c>
      <c r="R120" s="151">
        <v>0</v>
      </c>
      <c r="S120" s="153">
        <v>0</v>
      </c>
      <c r="T120" s="156">
        <v>0</v>
      </c>
      <c r="U120" s="152">
        <v>0</v>
      </c>
      <c r="V120" s="20">
        <f>C120+G120+K120+O120+S120</f>
        <v>11</v>
      </c>
      <c r="W120" s="25">
        <f>D120+H120+L120+P120+T120</f>
        <v>0</v>
      </c>
      <c r="X120" s="36">
        <v>0</v>
      </c>
      <c r="Y120" s="27"/>
    </row>
    <row r="121" spans="1:25" s="23" customFormat="1" ht="11.25">
      <c r="A121" s="98" t="s">
        <v>120</v>
      </c>
      <c r="B121" s="182">
        <v>2006</v>
      </c>
      <c r="C121" s="183">
        <v>5684830</v>
      </c>
      <c r="D121" s="192"/>
      <c r="E121" s="193">
        <v>43015</v>
      </c>
      <c r="F121" s="114"/>
      <c r="G121" s="115"/>
      <c r="H121" s="114"/>
      <c r="I121" s="111"/>
      <c r="J121" s="114"/>
      <c r="K121" s="111"/>
      <c r="L121" s="164"/>
      <c r="M121" s="115"/>
      <c r="N121" s="114"/>
      <c r="O121" s="111"/>
      <c r="P121" s="164"/>
      <c r="Q121" s="115"/>
      <c r="R121" s="114"/>
      <c r="S121" s="111"/>
      <c r="T121" s="164"/>
      <c r="U121" s="111"/>
      <c r="V121" s="28"/>
      <c r="W121" s="29"/>
      <c r="X121" s="28"/>
      <c r="Y121" s="192" t="s">
        <v>142</v>
      </c>
    </row>
    <row r="122" spans="1:25" s="23" customFormat="1" ht="11.25">
      <c r="A122" s="98" t="s">
        <v>121</v>
      </c>
      <c r="B122" s="182">
        <v>2005</v>
      </c>
      <c r="C122" s="184">
        <v>5566925</v>
      </c>
      <c r="D122" s="192"/>
      <c r="E122" s="193">
        <v>43015</v>
      </c>
      <c r="F122" s="121"/>
      <c r="G122" s="122"/>
      <c r="H122" s="121"/>
      <c r="I122" s="118"/>
      <c r="J122" s="121"/>
      <c r="K122" s="118"/>
      <c r="L122" s="166"/>
      <c r="M122" s="122"/>
      <c r="N122" s="121"/>
      <c r="O122" s="118"/>
      <c r="P122" s="166"/>
      <c r="Q122" s="122"/>
      <c r="R122" s="121"/>
      <c r="S122" s="118"/>
      <c r="T122" s="166"/>
      <c r="U122" s="118"/>
      <c r="V122" s="30"/>
      <c r="W122" s="31"/>
      <c r="X122" s="30"/>
      <c r="Y122" s="192" t="s">
        <v>142</v>
      </c>
    </row>
    <row r="123" spans="1:25" s="23" customFormat="1" ht="11.25">
      <c r="A123" s="98" t="s">
        <v>122</v>
      </c>
      <c r="B123" s="182">
        <v>2007</v>
      </c>
      <c r="C123" s="184">
        <v>5729737</v>
      </c>
      <c r="D123" s="192"/>
      <c r="E123" s="193">
        <v>43015</v>
      </c>
      <c r="F123" s="121"/>
      <c r="G123" s="130"/>
      <c r="H123" s="121"/>
      <c r="I123" s="118"/>
      <c r="J123" s="121"/>
      <c r="K123" s="118"/>
      <c r="L123" s="166"/>
      <c r="M123" s="122"/>
      <c r="N123" s="121"/>
      <c r="O123" s="118"/>
      <c r="P123" s="166"/>
      <c r="Q123" s="122"/>
      <c r="R123" s="121"/>
      <c r="S123" s="118"/>
      <c r="T123" s="166"/>
      <c r="U123" s="118"/>
      <c r="V123" s="30"/>
      <c r="W123" s="31"/>
      <c r="X123" s="30"/>
      <c r="Y123" s="192" t="s">
        <v>142</v>
      </c>
    </row>
    <row r="124" spans="1:25" s="23" customFormat="1" ht="11.25">
      <c r="A124" s="98" t="s">
        <v>123</v>
      </c>
      <c r="B124" s="182">
        <v>2005</v>
      </c>
      <c r="C124" s="184">
        <v>5522756</v>
      </c>
      <c r="D124" s="192"/>
      <c r="E124" s="193">
        <v>39852</v>
      </c>
      <c r="F124" s="121"/>
      <c r="G124" s="130"/>
      <c r="H124" s="121"/>
      <c r="I124" s="118"/>
      <c r="J124" s="121"/>
      <c r="K124" s="118"/>
      <c r="L124" s="166"/>
      <c r="M124" s="122"/>
      <c r="N124" s="121"/>
      <c r="O124" s="118"/>
      <c r="P124" s="166"/>
      <c r="Q124" s="122"/>
      <c r="R124" s="121"/>
      <c r="S124" s="118"/>
      <c r="T124" s="166"/>
      <c r="U124" s="118"/>
      <c r="V124" s="30"/>
      <c r="W124" s="31"/>
      <c r="X124" s="30"/>
      <c r="Y124" s="192" t="s">
        <v>138</v>
      </c>
    </row>
    <row r="125" spans="1:25" s="23" customFormat="1" ht="11.25">
      <c r="A125" s="98" t="s">
        <v>124</v>
      </c>
      <c r="B125" s="182">
        <v>2005</v>
      </c>
      <c r="C125" s="185">
        <v>6035635</v>
      </c>
      <c r="D125" s="192"/>
      <c r="E125" s="193">
        <v>39852</v>
      </c>
      <c r="F125" s="121"/>
      <c r="G125" s="130"/>
      <c r="H125" s="121"/>
      <c r="I125" s="118"/>
      <c r="J125" s="121"/>
      <c r="K125" s="118"/>
      <c r="L125" s="166"/>
      <c r="M125" s="122"/>
      <c r="N125" s="121"/>
      <c r="O125" s="118"/>
      <c r="P125" s="166"/>
      <c r="Q125" s="122"/>
      <c r="R125" s="121"/>
      <c r="S125" s="118"/>
      <c r="T125" s="166"/>
      <c r="U125" s="118"/>
      <c r="V125" s="30"/>
      <c r="W125" s="31"/>
      <c r="X125" s="30"/>
      <c r="Y125" s="192" t="s">
        <v>138</v>
      </c>
    </row>
    <row r="126" spans="1:25" s="23" customFormat="1" ht="11.25">
      <c r="A126" s="291" t="s">
        <v>125</v>
      </c>
      <c r="B126" s="182">
        <v>2003</v>
      </c>
      <c r="C126" s="186">
        <v>6220488</v>
      </c>
      <c r="D126" s="192"/>
      <c r="E126" s="193">
        <v>34250</v>
      </c>
      <c r="F126" s="121"/>
      <c r="G126" s="130"/>
      <c r="H126" s="121"/>
      <c r="I126" s="118"/>
      <c r="J126" s="121"/>
      <c r="K126" s="118"/>
      <c r="L126" s="166"/>
      <c r="M126" s="122"/>
      <c r="N126" s="121"/>
      <c r="O126" s="118"/>
      <c r="P126" s="166"/>
      <c r="Q126" s="122"/>
      <c r="R126" s="121"/>
      <c r="S126" s="118"/>
      <c r="T126" s="166"/>
      <c r="U126" s="118"/>
      <c r="V126" s="30"/>
      <c r="W126" s="31"/>
      <c r="X126" s="30"/>
      <c r="Y126" s="192" t="s">
        <v>141</v>
      </c>
    </row>
    <row r="127" spans="1:25" s="23" customFormat="1" ht="11.25">
      <c r="A127" s="99" t="s">
        <v>139</v>
      </c>
      <c r="B127" s="182">
        <v>2005</v>
      </c>
      <c r="C127" s="186">
        <v>5588486</v>
      </c>
      <c r="D127" s="192"/>
      <c r="E127" s="193">
        <v>43015</v>
      </c>
      <c r="F127" s="121"/>
      <c r="G127" s="130"/>
      <c r="H127" s="121"/>
      <c r="I127" s="118"/>
      <c r="J127" s="121"/>
      <c r="K127" s="118"/>
      <c r="L127" s="166"/>
      <c r="M127" s="122"/>
      <c r="N127" s="121"/>
      <c r="O127" s="118"/>
      <c r="P127" s="166"/>
      <c r="Q127" s="122"/>
      <c r="R127" s="121"/>
      <c r="S127" s="118"/>
      <c r="T127" s="166"/>
      <c r="U127" s="118"/>
      <c r="V127" s="30"/>
      <c r="W127" s="31"/>
      <c r="X127" s="30"/>
      <c r="Y127" s="192" t="s">
        <v>142</v>
      </c>
    </row>
    <row r="128" spans="1:25" s="23" customFormat="1" ht="11.25">
      <c r="A128" s="90" t="s">
        <v>126</v>
      </c>
      <c r="B128" s="187">
        <v>2004</v>
      </c>
      <c r="C128" s="188">
        <v>6616743</v>
      </c>
      <c r="D128" s="192"/>
      <c r="E128" s="193">
        <v>43015</v>
      </c>
      <c r="F128" s="121"/>
      <c r="G128" s="130"/>
      <c r="H128" s="121"/>
      <c r="I128" s="118"/>
      <c r="J128" s="121"/>
      <c r="K128" s="118"/>
      <c r="L128" s="166"/>
      <c r="M128" s="122"/>
      <c r="N128" s="121"/>
      <c r="O128" s="118"/>
      <c r="P128" s="166"/>
      <c r="Q128" s="122"/>
      <c r="R128" s="121"/>
      <c r="S128" s="118"/>
      <c r="T128" s="166"/>
      <c r="U128" s="118"/>
      <c r="V128" s="30"/>
      <c r="W128" s="31"/>
      <c r="X128" s="30"/>
      <c r="Y128" s="192" t="s">
        <v>142</v>
      </c>
    </row>
    <row r="129" spans="1:25" s="77" customFormat="1" ht="11.25">
      <c r="A129" s="90" t="s">
        <v>127</v>
      </c>
      <c r="B129" s="187">
        <v>2004</v>
      </c>
      <c r="C129" s="188">
        <v>6618944</v>
      </c>
      <c r="D129" s="194"/>
      <c r="E129" s="195">
        <v>43015</v>
      </c>
      <c r="F129" s="174"/>
      <c r="G129" s="173"/>
      <c r="H129" s="174"/>
      <c r="I129" s="175"/>
      <c r="J129" s="174"/>
      <c r="K129" s="175"/>
      <c r="L129" s="177"/>
      <c r="M129" s="178"/>
      <c r="N129" s="174"/>
      <c r="O129" s="175"/>
      <c r="P129" s="177"/>
      <c r="Q129" s="178"/>
      <c r="R129" s="174"/>
      <c r="S129" s="175"/>
      <c r="T129" s="177"/>
      <c r="U129" s="175"/>
      <c r="V129" s="109"/>
      <c r="W129" s="98"/>
      <c r="X129" s="109"/>
      <c r="Y129" s="192" t="s">
        <v>142</v>
      </c>
    </row>
    <row r="130" spans="1:25" s="23" customFormat="1" ht="11.25">
      <c r="A130" s="98" t="s">
        <v>128</v>
      </c>
      <c r="B130" s="182">
        <v>2007</v>
      </c>
      <c r="C130" s="189">
        <v>5747188</v>
      </c>
      <c r="D130" s="192"/>
      <c r="E130" s="193">
        <v>61116.66</v>
      </c>
      <c r="F130" s="121"/>
      <c r="G130" s="130"/>
      <c r="H130" s="121"/>
      <c r="I130" s="118"/>
      <c r="J130" s="121"/>
      <c r="K130" s="118"/>
      <c r="L130" s="166"/>
      <c r="M130" s="122"/>
      <c r="N130" s="121"/>
      <c r="O130" s="118"/>
      <c r="P130" s="166"/>
      <c r="Q130" s="122"/>
      <c r="R130" s="121"/>
      <c r="S130" s="118"/>
      <c r="T130" s="166"/>
      <c r="U130" s="118"/>
      <c r="V130" s="30"/>
      <c r="W130" s="31"/>
      <c r="X130" s="30"/>
      <c r="Y130" s="192" t="s">
        <v>147</v>
      </c>
    </row>
    <row r="131" spans="1:25" s="23" customFormat="1" ht="12" thickBot="1">
      <c r="A131" s="100" t="s">
        <v>129</v>
      </c>
      <c r="B131" s="190">
        <v>2007</v>
      </c>
      <c r="C131" s="191">
        <v>5775552</v>
      </c>
      <c r="D131" s="192"/>
      <c r="E131" s="193">
        <v>43015</v>
      </c>
      <c r="F131" s="121"/>
      <c r="G131" s="130"/>
      <c r="H131" s="121"/>
      <c r="I131" s="118"/>
      <c r="J131" s="121"/>
      <c r="K131" s="118"/>
      <c r="L131" s="166"/>
      <c r="M131" s="122"/>
      <c r="N131" s="121"/>
      <c r="O131" s="118"/>
      <c r="P131" s="166"/>
      <c r="Q131" s="122"/>
      <c r="R131" s="121"/>
      <c r="S131" s="118"/>
      <c r="T131" s="166"/>
      <c r="U131" s="118"/>
      <c r="V131" s="30"/>
      <c r="W131" s="31"/>
      <c r="X131" s="30"/>
      <c r="Y131" s="192" t="s">
        <v>142</v>
      </c>
    </row>
    <row r="132" spans="1:25" s="106" customFormat="1" ht="12.75" customHeight="1">
      <c r="A132" s="348" t="s">
        <v>33</v>
      </c>
      <c r="B132" s="332"/>
      <c r="C132" s="350">
        <f>C9+C85+C88+C97+C110+C120</f>
        <v>109</v>
      </c>
      <c r="D132" s="332">
        <f>D9+D85+D88+D97+D110+D120</f>
        <v>0</v>
      </c>
      <c r="E132" s="350">
        <f>E9+E85+E88+E97+E110+E120</f>
        <v>3455925.7600000002</v>
      </c>
      <c r="F132" s="332"/>
      <c r="G132" s="332">
        <f>G9+G85+G88+G97+G110+G120</f>
        <v>0</v>
      </c>
      <c r="H132" s="332">
        <f>H9+H85+H88+H97+H110+H120</f>
        <v>0</v>
      </c>
      <c r="I132" s="332">
        <f>I9+I85+I88+I97+I110+I120</f>
        <v>0</v>
      </c>
      <c r="J132" s="332"/>
      <c r="K132" s="332" t="e">
        <f>#REF!+#REF!+#REF!+K120+K110+K97+K88+K85+K9</f>
        <v>#REF!</v>
      </c>
      <c r="L132" s="332" t="e">
        <f>#REF!+#REF!+#REF!+L120+L110+L97+L88+L85+L9</f>
        <v>#REF!</v>
      </c>
      <c r="M132" s="352" t="e">
        <f>#REF!+#REF!+#REF!+M120+M110+M97+M88+M85+M9</f>
        <v>#REF!</v>
      </c>
      <c r="N132" s="332"/>
      <c r="O132" s="332">
        <f>O9+O85+O88+O97+O110+O120</f>
        <v>0</v>
      </c>
      <c r="P132" s="332">
        <f>P9+P85+P88+P97+P110+P120</f>
        <v>0</v>
      </c>
      <c r="Q132" s="332">
        <f>Q9+Q85+Q88+Q97+Q110+Q120</f>
        <v>0</v>
      </c>
      <c r="R132" s="332"/>
      <c r="S132" s="332">
        <f t="shared" ref="S132:X132" si="0">S9+S85+S88+S97+S110+S120</f>
        <v>0</v>
      </c>
      <c r="T132" s="332">
        <f t="shared" si="0"/>
        <v>0</v>
      </c>
      <c r="U132" s="332">
        <f t="shared" si="0"/>
        <v>0</v>
      </c>
      <c r="V132" s="332">
        <f t="shared" si="0"/>
        <v>109</v>
      </c>
      <c r="W132" s="332">
        <f t="shared" si="0"/>
        <v>0</v>
      </c>
      <c r="X132" s="332">
        <f t="shared" si="0"/>
        <v>0</v>
      </c>
      <c r="Y132" s="354"/>
    </row>
    <row r="133" spans="1:25" s="106" customFormat="1" ht="12.75" customHeight="1" thickBot="1">
      <c r="A133" s="349"/>
      <c r="B133" s="333"/>
      <c r="C133" s="351"/>
      <c r="D133" s="333"/>
      <c r="E133" s="351"/>
      <c r="F133" s="333"/>
      <c r="G133" s="333"/>
      <c r="H133" s="333"/>
      <c r="I133" s="333"/>
      <c r="J133" s="333"/>
      <c r="K133" s="333"/>
      <c r="L133" s="333"/>
      <c r="M133" s="353"/>
      <c r="N133" s="333"/>
      <c r="O133" s="333"/>
      <c r="P133" s="333"/>
      <c r="Q133" s="333"/>
      <c r="R133" s="333"/>
      <c r="S133" s="333"/>
      <c r="T133" s="333"/>
      <c r="U133" s="333"/>
      <c r="V133" s="333"/>
      <c r="W133" s="333"/>
      <c r="X133" s="333"/>
      <c r="Y133" s="355"/>
    </row>
    <row r="135" spans="1:25">
      <c r="A135" s="291"/>
      <c r="B135" t="s">
        <v>149</v>
      </c>
    </row>
  </sheetData>
  <autoFilter ref="A9:Z76"/>
  <mergeCells count="76">
    <mergeCell ref="X132:X133"/>
    <mergeCell ref="Y132:Y133"/>
    <mergeCell ref="S132:S133"/>
    <mergeCell ref="T132:T133"/>
    <mergeCell ref="U132:U133"/>
    <mergeCell ref="V132:V133"/>
    <mergeCell ref="W132:W133"/>
    <mergeCell ref="U7:U8"/>
    <mergeCell ref="N6:Q6"/>
    <mergeCell ref="R6:U6"/>
    <mergeCell ref="N7:O7"/>
    <mergeCell ref="P7:P8"/>
    <mergeCell ref="Q7:Q8"/>
    <mergeCell ref="R7:S7"/>
    <mergeCell ref="T7:T8"/>
    <mergeCell ref="N82:Q82"/>
    <mergeCell ref="R82:U82"/>
    <mergeCell ref="A132:A133"/>
    <mergeCell ref="B132:B133"/>
    <mergeCell ref="C132:C133"/>
    <mergeCell ref="D132:D133"/>
    <mergeCell ref="E132:E133"/>
    <mergeCell ref="J132:J133"/>
    <mergeCell ref="F132:F133"/>
    <mergeCell ref="G132:G133"/>
    <mergeCell ref="H132:H133"/>
    <mergeCell ref="I132:I133"/>
    <mergeCell ref="K132:K133"/>
    <mergeCell ref="L132:L133"/>
    <mergeCell ref="M132:M133"/>
    <mergeCell ref="N132:N133"/>
    <mergeCell ref="O132:O133"/>
    <mergeCell ref="P132:P133"/>
    <mergeCell ref="Q132:Q133"/>
    <mergeCell ref="R132:R133"/>
    <mergeCell ref="X3:Y3"/>
    <mergeCell ref="X4:Y4"/>
    <mergeCell ref="X5:Y5"/>
    <mergeCell ref="X6:Y6"/>
    <mergeCell ref="B81:U81"/>
    <mergeCell ref="X81:Y81"/>
    <mergeCell ref="B5:U5"/>
    <mergeCell ref="B7:C7"/>
    <mergeCell ref="E7:E8"/>
    <mergeCell ref="D7:D8"/>
    <mergeCell ref="F7:G7"/>
    <mergeCell ref="H7:H8"/>
    <mergeCell ref="X82:Y82"/>
    <mergeCell ref="B83:C83"/>
    <mergeCell ref="D83:D84"/>
    <mergeCell ref="E83:E84"/>
    <mergeCell ref="F83:G83"/>
    <mergeCell ref="H83:H84"/>
    <mergeCell ref="I83:I84"/>
    <mergeCell ref="J83:K83"/>
    <mergeCell ref="L83:L84"/>
    <mergeCell ref="M83:M84"/>
    <mergeCell ref="N83:O83"/>
    <mergeCell ref="P83:P84"/>
    <mergeCell ref="Q83:Q84"/>
    <mergeCell ref="R83:S83"/>
    <mergeCell ref="T83:T84"/>
    <mergeCell ref="U83:U84"/>
    <mergeCell ref="B82:E82"/>
    <mergeCell ref="F82:I82"/>
    <mergeCell ref="J82:M82"/>
    <mergeCell ref="A1:B1"/>
    <mergeCell ref="A2:B2"/>
    <mergeCell ref="A3:B3"/>
    <mergeCell ref="I7:I8"/>
    <mergeCell ref="J7:K7"/>
    <mergeCell ref="L7:L8"/>
    <mergeCell ref="M7:M8"/>
    <mergeCell ref="B6:E6"/>
    <mergeCell ref="F6:I6"/>
    <mergeCell ref="J6:M6"/>
  </mergeCells>
  <pageMargins left="0.25" right="0.25" top="0.75" bottom="0.75" header="0.3" footer="0.3"/>
  <pageSetup paperSize="8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3"/>
  <sheetViews>
    <sheetView topLeftCell="A262" workbookViewId="0">
      <selection activeCell="E190" sqref="E190"/>
    </sheetView>
  </sheetViews>
  <sheetFormatPr defaultRowHeight="12.75"/>
  <cols>
    <col min="1" max="1" width="30.5703125" customWidth="1"/>
    <col min="2" max="2" width="38.140625" customWidth="1"/>
    <col min="15" max="15" width="10.140625" customWidth="1"/>
    <col min="37" max="37" width="9.140625" customWidth="1"/>
    <col min="42" max="42" width="14.5703125" customWidth="1"/>
    <col min="43" max="43" width="14.85546875" customWidth="1"/>
  </cols>
  <sheetData>
    <row r="1" spans="1:31" ht="12.75" customHeight="1">
      <c r="A1" s="302" t="s">
        <v>132</v>
      </c>
      <c r="B1" s="302"/>
      <c r="O1" s="317" t="s">
        <v>41</v>
      </c>
      <c r="P1" s="413"/>
      <c r="Q1" s="413"/>
    </row>
    <row r="2" spans="1:31" ht="12.75" customHeight="1">
      <c r="A2" s="302" t="s">
        <v>133</v>
      </c>
      <c r="B2" s="302"/>
      <c r="C2" s="435" t="s">
        <v>61</v>
      </c>
      <c r="D2" s="435"/>
      <c r="E2" s="435"/>
      <c r="F2" s="435"/>
      <c r="G2" s="435"/>
      <c r="H2" s="435"/>
      <c r="I2" s="435"/>
      <c r="J2" s="435"/>
      <c r="K2" s="435"/>
      <c r="O2" s="317" t="s">
        <v>131</v>
      </c>
      <c r="P2" s="413"/>
      <c r="Q2" s="413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</row>
    <row r="3" spans="1:31" ht="12.75" customHeight="1">
      <c r="A3" s="302"/>
      <c r="B3" s="302"/>
      <c r="C3" s="435"/>
      <c r="D3" s="435"/>
      <c r="E3" s="435"/>
      <c r="F3" s="435"/>
      <c r="G3" s="435"/>
      <c r="H3" s="435"/>
      <c r="I3" s="435"/>
      <c r="J3" s="435"/>
      <c r="K3" s="435"/>
      <c r="O3" s="317" t="s">
        <v>51</v>
      </c>
      <c r="P3" s="413"/>
      <c r="Q3" s="413"/>
      <c r="R3" s="488"/>
      <c r="S3" s="488"/>
      <c r="T3" s="488"/>
      <c r="U3" s="488"/>
      <c r="V3" s="488"/>
      <c r="W3" s="488"/>
      <c r="X3" s="488"/>
      <c r="Y3" s="488"/>
      <c r="Z3" s="488"/>
      <c r="AA3" s="488"/>
      <c r="AB3" s="488"/>
      <c r="AC3" s="488"/>
      <c r="AD3" s="488"/>
      <c r="AE3" s="488"/>
    </row>
    <row r="4" spans="1:31" ht="13.5" customHeight="1" thickBot="1">
      <c r="A4" s="7"/>
      <c r="B4" s="6"/>
      <c r="C4" s="435"/>
      <c r="D4" s="435"/>
      <c r="E4" s="435"/>
      <c r="F4" s="435"/>
      <c r="G4" s="435"/>
      <c r="H4" s="435"/>
      <c r="I4" s="435"/>
      <c r="J4" s="435"/>
      <c r="K4" s="435"/>
      <c r="O4" s="317" t="s">
        <v>42</v>
      </c>
      <c r="P4" s="413"/>
      <c r="Q4" s="413"/>
    </row>
    <row r="5" spans="1:31" ht="13.5" customHeight="1" thickBot="1">
      <c r="A5" s="4"/>
      <c r="B5" s="4"/>
      <c r="M5" s="422" t="s">
        <v>34</v>
      </c>
      <c r="N5" s="423"/>
      <c r="O5" s="465" t="s">
        <v>35</v>
      </c>
    </row>
    <row r="6" spans="1:31" ht="13.5" thickBot="1">
      <c r="A6" s="1" t="s">
        <v>14</v>
      </c>
      <c r="B6" s="2" t="s">
        <v>144</v>
      </c>
      <c r="C6" s="3"/>
      <c r="D6" s="428"/>
      <c r="E6" s="428"/>
      <c r="M6" s="424"/>
      <c r="N6" s="425"/>
      <c r="O6" s="466"/>
      <c r="P6" s="218"/>
    </row>
    <row r="7" spans="1:31" s="218" customFormat="1" ht="12.75" customHeight="1">
      <c r="A7" s="216" t="s">
        <v>0</v>
      </c>
      <c r="B7" s="246">
        <v>12.3</v>
      </c>
      <c r="C7" s="373" t="s">
        <v>40</v>
      </c>
      <c r="D7" s="374"/>
      <c r="E7" s="374"/>
      <c r="F7" s="374"/>
      <c r="G7" s="374"/>
      <c r="H7" s="375"/>
      <c r="I7" s="429" t="s">
        <v>0</v>
      </c>
      <c r="J7" s="430"/>
      <c r="K7" s="430"/>
      <c r="L7" s="431"/>
      <c r="M7" s="426">
        <f>((M21*M20)+(N21*N20)+(O21*O20)+(C34*C33)+(D34*D33)+(E34*E33)+(F34*F33)+(G34*G33)+ (I34*I33)+(J34*J33)+(L34*L33)+(M34*M33)+(C47*C46)+(N34*N33)+(D47*D46)+(F47*F46)+(G47*G46))/120</f>
        <v>2011.6333333333334</v>
      </c>
      <c r="N7" s="427"/>
      <c r="O7" s="269">
        <v>12.3</v>
      </c>
    </row>
    <row r="8" spans="1:31" s="218" customFormat="1" ht="12.75" customHeight="1">
      <c r="A8" s="249" t="s">
        <v>1</v>
      </c>
      <c r="B8" s="247">
        <v>20</v>
      </c>
      <c r="C8" s="376"/>
      <c r="D8" s="377"/>
      <c r="E8" s="377"/>
      <c r="F8" s="377"/>
      <c r="G8" s="377"/>
      <c r="H8" s="378"/>
      <c r="I8" s="492" t="s">
        <v>1</v>
      </c>
      <c r="J8" s="493"/>
      <c r="K8" s="493"/>
      <c r="L8" s="494"/>
      <c r="M8" s="356">
        <f>((O22*O20)+(D35*D33))/2</f>
        <v>2004</v>
      </c>
      <c r="N8" s="357"/>
      <c r="O8" s="270">
        <v>20</v>
      </c>
    </row>
    <row r="9" spans="1:31" s="218" customFormat="1" ht="12.75" customHeight="1">
      <c r="A9" s="219" t="s">
        <v>6</v>
      </c>
      <c r="B9" s="248">
        <v>10.1</v>
      </c>
      <c r="C9" s="376"/>
      <c r="D9" s="377"/>
      <c r="E9" s="377"/>
      <c r="F9" s="377"/>
      <c r="G9" s="377"/>
      <c r="H9" s="378"/>
      <c r="I9" s="432" t="s">
        <v>6</v>
      </c>
      <c r="J9" s="433"/>
      <c r="K9" s="433"/>
      <c r="L9" s="434"/>
      <c r="M9" s="356">
        <f>((C36*C33)+(D36*D33)+(H36*H33)+(K36*K33)+(N36*N33)+(O36*O33)+(C49*C46)+(E49*E46)+(I49*I46))/23</f>
        <v>2013.9130434782608</v>
      </c>
      <c r="N9" s="357"/>
      <c r="O9" s="271">
        <v>10.1</v>
      </c>
    </row>
    <row r="10" spans="1:31" s="218" customFormat="1" ht="12.75" customHeight="1">
      <c r="A10" s="219" t="s">
        <v>7</v>
      </c>
      <c r="B10" s="248">
        <v>12.6</v>
      </c>
      <c r="C10" s="376"/>
      <c r="D10" s="377"/>
      <c r="E10" s="377"/>
      <c r="F10" s="377"/>
      <c r="G10" s="377"/>
      <c r="H10" s="378"/>
      <c r="I10" s="432" t="s">
        <v>7</v>
      </c>
      <c r="J10" s="433"/>
      <c r="K10" s="433"/>
      <c r="L10" s="434"/>
      <c r="M10" s="356">
        <f>((N24*N20)+(D37*D33)+(F37*F33)+(I37*I33)+(M37*M33)+(N37*N33)+(F50*F46))/24</f>
        <v>2011.4166666666667</v>
      </c>
      <c r="N10" s="357"/>
      <c r="O10" s="271">
        <v>12.6</v>
      </c>
    </row>
    <row r="11" spans="1:31" s="218" customFormat="1" ht="12.75" customHeight="1">
      <c r="A11" s="219" t="s">
        <v>9</v>
      </c>
      <c r="B11" s="248">
        <v>18.3</v>
      </c>
      <c r="C11" s="376"/>
      <c r="D11" s="377"/>
      <c r="E11" s="377"/>
      <c r="F11" s="377"/>
      <c r="G11" s="377"/>
      <c r="H11" s="378"/>
      <c r="I11" s="432" t="s">
        <v>9</v>
      </c>
      <c r="J11" s="433"/>
      <c r="K11" s="433"/>
      <c r="L11" s="434"/>
      <c r="M11" s="356">
        <f>((G25*G20)+(M25*M20)+(F38*F33)+(G38*G33))/9</f>
        <v>2005.6666666666667</v>
      </c>
      <c r="N11" s="357"/>
      <c r="O11" s="271">
        <v>18.3</v>
      </c>
    </row>
    <row r="12" spans="1:31" s="218" customFormat="1" ht="12.75" customHeight="1">
      <c r="A12" s="219" t="s">
        <v>8</v>
      </c>
      <c r="B12" s="248">
        <v>10.6</v>
      </c>
      <c r="C12" s="376"/>
      <c r="D12" s="377"/>
      <c r="E12" s="377"/>
      <c r="F12" s="377"/>
      <c r="G12" s="377"/>
      <c r="H12" s="378"/>
      <c r="I12" s="432" t="s">
        <v>8</v>
      </c>
      <c r="J12" s="433"/>
      <c r="K12" s="433"/>
      <c r="L12" s="434"/>
      <c r="M12" s="356">
        <f>((O26*O20)+(C39*C33)+(D39*D33)+(E39*E33)+(F39*F33)+(N39*N33)+(C52*C46)+(D52*D46)+(E52*E46)+(G52*G46)+(I52*I46))/29</f>
        <v>2013.4137931034484</v>
      </c>
      <c r="N12" s="357"/>
      <c r="O12" s="271">
        <v>10.6</v>
      </c>
    </row>
    <row r="13" spans="1:31" ht="12.75" customHeight="1">
      <c r="A13" s="249" t="s">
        <v>10</v>
      </c>
      <c r="B13" s="250">
        <v>17</v>
      </c>
      <c r="C13" s="107"/>
      <c r="D13" s="107"/>
      <c r="E13" s="107"/>
      <c r="F13" s="107"/>
      <c r="G13" s="107"/>
      <c r="H13" s="107"/>
      <c r="I13" s="432" t="s">
        <v>10</v>
      </c>
      <c r="J13" s="433"/>
      <c r="K13" s="433"/>
      <c r="L13" s="434"/>
      <c r="M13" s="356">
        <f>((F40*F33))/1</f>
        <v>2007</v>
      </c>
      <c r="N13" s="357"/>
      <c r="O13" s="250">
        <v>17</v>
      </c>
    </row>
    <row r="14" spans="1:31" ht="12.75" customHeight="1">
      <c r="A14" s="249" t="s">
        <v>11</v>
      </c>
      <c r="B14" s="251">
        <v>7</v>
      </c>
      <c r="C14" s="107"/>
      <c r="D14" s="107"/>
      <c r="E14" s="107"/>
      <c r="F14" s="107"/>
      <c r="G14" s="107"/>
      <c r="H14" s="107"/>
      <c r="I14" s="432" t="s">
        <v>11</v>
      </c>
      <c r="J14" s="433"/>
      <c r="K14" s="433"/>
      <c r="L14" s="434"/>
      <c r="M14" s="356">
        <f>(C54*C46)/1</f>
        <v>2017</v>
      </c>
      <c r="N14" s="357"/>
      <c r="O14" s="251">
        <v>7</v>
      </c>
    </row>
    <row r="15" spans="1:31" ht="13.5" customHeight="1" thickBot="1">
      <c r="A15" s="252" t="s">
        <v>12</v>
      </c>
      <c r="B15" s="253">
        <v>7.5</v>
      </c>
      <c r="C15" s="107"/>
      <c r="D15" s="107"/>
      <c r="E15" s="107"/>
      <c r="F15" s="107"/>
      <c r="G15" s="107"/>
      <c r="H15" s="107"/>
      <c r="I15" s="489" t="s">
        <v>12</v>
      </c>
      <c r="J15" s="490"/>
      <c r="K15" s="490"/>
      <c r="L15" s="491"/>
      <c r="M15" s="358">
        <f>((N42*N33)+(D55*D46)+(I55*I46))/3</f>
        <v>2018.6666666666667</v>
      </c>
      <c r="N15" s="359"/>
      <c r="O15" s="253">
        <v>7.5</v>
      </c>
    </row>
    <row r="16" spans="1:31" s="218" customFormat="1" ht="12.75" customHeight="1">
      <c r="A16" s="449" t="s">
        <v>38</v>
      </c>
      <c r="B16" s="469">
        <v>12.8</v>
      </c>
      <c r="C16" s="11"/>
      <c r="D16" s="11"/>
      <c r="E16" s="11"/>
      <c r="F16" s="11"/>
      <c r="G16" s="11"/>
      <c r="H16" s="11"/>
      <c r="I16" s="383" t="s">
        <v>36</v>
      </c>
      <c r="J16" s="384"/>
      <c r="K16" s="384"/>
      <c r="L16" s="409"/>
      <c r="M16" s="360">
        <f>(M7+M8+M9+M10+M11+M12+M13+M14+M15)/9</f>
        <v>2011.4122411016715</v>
      </c>
      <c r="N16" s="361"/>
      <c r="O16" s="469">
        <v>12.8</v>
      </c>
      <c r="P16" s="273"/>
      <c r="Q16" s="273"/>
    </row>
    <row r="17" spans="1:44" s="218" customFormat="1" ht="13.5" customHeight="1" thickBot="1">
      <c r="A17" s="450"/>
      <c r="B17" s="470"/>
      <c r="C17" s="11"/>
      <c r="D17" s="11"/>
      <c r="E17" s="11"/>
      <c r="F17" s="11"/>
      <c r="G17" s="11"/>
      <c r="H17" s="11"/>
      <c r="I17" s="385"/>
      <c r="J17" s="386"/>
      <c r="K17" s="386"/>
      <c r="L17" s="410"/>
      <c r="M17" s="362"/>
      <c r="N17" s="363"/>
      <c r="O17" s="470"/>
      <c r="P17" s="273"/>
      <c r="Q17" s="273"/>
    </row>
    <row r="18" spans="1:44" s="218" customFormat="1" ht="13.5" thickBot="1">
      <c r="P18" s="273"/>
      <c r="Q18" s="273"/>
    </row>
    <row r="19" spans="1:44" s="223" customFormat="1" thickBot="1">
      <c r="C19" s="414" t="s">
        <v>143</v>
      </c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6"/>
      <c r="P19" s="261"/>
      <c r="Q19" s="261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10"/>
      <c r="AQ19" s="10"/>
      <c r="AR19" s="10"/>
    </row>
    <row r="20" spans="1:44" s="223" customFormat="1" thickBot="1">
      <c r="C20" s="224">
        <v>1991</v>
      </c>
      <c r="D20" s="224">
        <v>1992</v>
      </c>
      <c r="E20" s="224">
        <v>1993</v>
      </c>
      <c r="F20" s="224">
        <v>1994</v>
      </c>
      <c r="G20" s="224">
        <v>1995</v>
      </c>
      <c r="H20" s="224">
        <v>1996</v>
      </c>
      <c r="I20" s="224">
        <v>1997</v>
      </c>
      <c r="J20" s="224">
        <v>1998</v>
      </c>
      <c r="K20" s="224">
        <v>1999</v>
      </c>
      <c r="L20" s="224">
        <v>2000</v>
      </c>
      <c r="M20" s="224">
        <v>2001</v>
      </c>
      <c r="N20" s="224">
        <v>2002</v>
      </c>
      <c r="O20" s="224">
        <v>2003</v>
      </c>
      <c r="P20" s="257"/>
      <c r="Q20" s="257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s="223" customFormat="1" ht="12">
      <c r="B21" s="225" t="s">
        <v>0</v>
      </c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>
        <v>3</v>
      </c>
      <c r="N21" s="226">
        <v>5</v>
      </c>
      <c r="O21" s="226">
        <v>1</v>
      </c>
      <c r="Q21" s="257"/>
      <c r="R21" s="257">
        <v>120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</row>
    <row r="22" spans="1:44" s="223" customFormat="1" ht="12">
      <c r="B22" s="227" t="s">
        <v>1</v>
      </c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>
        <v>1</v>
      </c>
      <c r="Q22" s="257"/>
      <c r="R22" s="257">
        <v>2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</row>
    <row r="23" spans="1:44" s="254" customFormat="1" ht="12">
      <c r="B23" s="255" t="s">
        <v>6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Q23" s="257"/>
      <c r="R23" s="257">
        <v>23</v>
      </c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</row>
    <row r="24" spans="1:44" s="254" customFormat="1" ht="12">
      <c r="B24" s="255" t="s">
        <v>7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>
        <v>1</v>
      </c>
      <c r="O24" s="256"/>
      <c r="Q24" s="257"/>
      <c r="R24" s="257">
        <v>24</v>
      </c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</row>
    <row r="25" spans="1:44" s="254" customFormat="1" ht="12">
      <c r="B25" s="255" t="s">
        <v>9</v>
      </c>
      <c r="C25" s="256"/>
      <c r="D25" s="256"/>
      <c r="E25" s="256"/>
      <c r="F25" s="256"/>
      <c r="G25" s="256">
        <v>1</v>
      </c>
      <c r="H25" s="256"/>
      <c r="I25" s="256"/>
      <c r="J25" s="256"/>
      <c r="K25" s="256"/>
      <c r="L25" s="256"/>
      <c r="M25" s="256">
        <v>1</v>
      </c>
      <c r="N25" s="256"/>
      <c r="O25" s="256"/>
      <c r="Q25" s="257"/>
      <c r="R25" s="257">
        <v>9</v>
      </c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</row>
    <row r="26" spans="1:44" s="254" customFormat="1" ht="12">
      <c r="B26" s="255" t="s">
        <v>8</v>
      </c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>
        <v>1</v>
      </c>
      <c r="Q26" s="257"/>
      <c r="R26" s="257">
        <v>29</v>
      </c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</row>
    <row r="27" spans="1:44" s="254" customFormat="1" ht="12">
      <c r="B27" s="255" t="s">
        <v>10</v>
      </c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Q27" s="257"/>
      <c r="R27" s="257">
        <v>1</v>
      </c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</row>
    <row r="28" spans="1:44" s="254" customFormat="1" ht="12">
      <c r="B28" s="255" t="s">
        <v>11</v>
      </c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Q28" s="257"/>
      <c r="R28" s="257">
        <v>1</v>
      </c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</row>
    <row r="29" spans="1:44" s="254" customFormat="1" thickBot="1">
      <c r="B29" s="259" t="s">
        <v>12</v>
      </c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Q29" s="257"/>
      <c r="R29" s="257">
        <v>3</v>
      </c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</row>
    <row r="30" spans="1:44" s="254" customFormat="1" ht="12.75" customHeight="1">
      <c r="B30" s="473" t="s">
        <v>36</v>
      </c>
      <c r="C30" s="475">
        <f>SUM(C21:C29)</f>
        <v>0</v>
      </c>
      <c r="D30" s="458">
        <f>SUM(D21:D29)</f>
        <v>0</v>
      </c>
      <c r="E30" s="458">
        <f t="shared" ref="E30:O30" si="0">SUM(E21:E29)</f>
        <v>0</v>
      </c>
      <c r="F30" s="458">
        <f t="shared" si="0"/>
        <v>0</v>
      </c>
      <c r="G30" s="458">
        <f t="shared" si="0"/>
        <v>1</v>
      </c>
      <c r="H30" s="458">
        <f t="shared" si="0"/>
        <v>0</v>
      </c>
      <c r="I30" s="458">
        <f t="shared" si="0"/>
        <v>0</v>
      </c>
      <c r="J30" s="458">
        <f t="shared" si="0"/>
        <v>0</v>
      </c>
      <c r="K30" s="458">
        <f t="shared" si="0"/>
        <v>0</v>
      </c>
      <c r="L30" s="458">
        <f t="shared" si="0"/>
        <v>0</v>
      </c>
      <c r="M30" s="458">
        <f t="shared" si="0"/>
        <v>4</v>
      </c>
      <c r="N30" s="458">
        <f t="shared" si="0"/>
        <v>6</v>
      </c>
      <c r="O30" s="471">
        <f t="shared" si="0"/>
        <v>3</v>
      </c>
      <c r="Q30" s="257"/>
      <c r="R30" s="257">
        <v>212</v>
      </c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</row>
    <row r="31" spans="1:44" s="254" customFormat="1" ht="13.5" customHeight="1" thickBot="1">
      <c r="B31" s="474"/>
      <c r="C31" s="476"/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72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</row>
    <row r="32" spans="1:44" s="254" customFormat="1" ht="13.5" customHeight="1" thickBot="1">
      <c r="C32" s="395" t="s">
        <v>143</v>
      </c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7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2"/>
      <c r="AQ32" s="262"/>
      <c r="AR32" s="257"/>
    </row>
    <row r="33" spans="2:44" s="254" customFormat="1" thickBot="1">
      <c r="C33" s="263">
        <v>2004</v>
      </c>
      <c r="D33" s="263">
        <v>2005</v>
      </c>
      <c r="E33" s="263">
        <v>2006</v>
      </c>
      <c r="F33" s="263">
        <v>2007</v>
      </c>
      <c r="G33" s="263">
        <v>2008</v>
      </c>
      <c r="H33" s="263">
        <v>2009</v>
      </c>
      <c r="I33" s="263">
        <v>2010</v>
      </c>
      <c r="J33" s="263">
        <v>2011</v>
      </c>
      <c r="K33" s="263">
        <v>2012</v>
      </c>
      <c r="L33" s="263">
        <v>2013</v>
      </c>
      <c r="M33" s="263">
        <v>2014</v>
      </c>
      <c r="N33" s="263">
        <v>2015</v>
      </c>
      <c r="O33" s="263">
        <v>2016</v>
      </c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</row>
    <row r="34" spans="2:44" s="254" customFormat="1" ht="12">
      <c r="B34" s="264" t="s">
        <v>0</v>
      </c>
      <c r="C34" s="265">
        <v>1</v>
      </c>
      <c r="D34" s="265">
        <v>5</v>
      </c>
      <c r="E34" s="265">
        <v>2</v>
      </c>
      <c r="F34" s="265">
        <v>11</v>
      </c>
      <c r="G34" s="265">
        <v>33</v>
      </c>
      <c r="H34" s="265"/>
      <c r="I34" s="265">
        <v>1</v>
      </c>
      <c r="J34" s="265">
        <v>1</v>
      </c>
      <c r="K34" s="265"/>
      <c r="L34" s="265">
        <v>4</v>
      </c>
      <c r="M34" s="265">
        <v>6</v>
      </c>
      <c r="N34" s="265">
        <v>13</v>
      </c>
      <c r="O34" s="265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</row>
    <row r="35" spans="2:44" s="254" customFormat="1" ht="12">
      <c r="B35" s="255" t="s">
        <v>1</v>
      </c>
      <c r="C35" s="256"/>
      <c r="D35" s="256">
        <v>1</v>
      </c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</row>
    <row r="36" spans="2:44" s="254" customFormat="1" ht="12">
      <c r="B36" s="255" t="s">
        <v>6</v>
      </c>
      <c r="C36" s="256">
        <v>1</v>
      </c>
      <c r="D36" s="256">
        <v>1</v>
      </c>
      <c r="E36" s="256"/>
      <c r="F36" s="256"/>
      <c r="G36" s="256"/>
      <c r="H36" s="256">
        <v>5</v>
      </c>
      <c r="I36" s="256"/>
      <c r="J36" s="256"/>
      <c r="K36" s="256">
        <v>1</v>
      </c>
      <c r="L36" s="256"/>
      <c r="M36" s="256"/>
      <c r="N36" s="256">
        <v>4</v>
      </c>
      <c r="O36" s="256">
        <v>1</v>
      </c>
    </row>
    <row r="37" spans="2:44" s="254" customFormat="1" ht="12">
      <c r="B37" s="255" t="s">
        <v>7</v>
      </c>
      <c r="C37" s="256"/>
      <c r="D37" s="256">
        <v>5</v>
      </c>
      <c r="E37" s="256"/>
      <c r="F37" s="256">
        <v>4</v>
      </c>
      <c r="G37" s="256"/>
      <c r="H37" s="256"/>
      <c r="I37" s="256">
        <v>2</v>
      </c>
      <c r="J37" s="256"/>
      <c r="K37" s="256"/>
      <c r="L37" s="256"/>
      <c r="M37" s="256">
        <v>1</v>
      </c>
      <c r="N37" s="256">
        <v>7</v>
      </c>
      <c r="O37" s="256"/>
    </row>
    <row r="38" spans="2:44" s="254" customFormat="1" ht="12">
      <c r="B38" s="255" t="s">
        <v>9</v>
      </c>
      <c r="C38" s="256"/>
      <c r="D38" s="256"/>
      <c r="E38" s="256"/>
      <c r="F38" s="256">
        <v>1</v>
      </c>
      <c r="G38" s="256">
        <v>6</v>
      </c>
      <c r="H38" s="256"/>
      <c r="I38" s="256"/>
      <c r="J38" s="256"/>
      <c r="K38" s="256"/>
      <c r="L38" s="256"/>
      <c r="M38" s="256"/>
      <c r="N38" s="256"/>
      <c r="O38" s="256"/>
    </row>
    <row r="39" spans="2:44" s="254" customFormat="1" ht="12">
      <c r="B39" s="255" t="s">
        <v>8</v>
      </c>
      <c r="C39" s="256">
        <v>2</v>
      </c>
      <c r="D39" s="256">
        <v>4</v>
      </c>
      <c r="E39" s="256">
        <v>1</v>
      </c>
      <c r="F39" s="256">
        <v>3</v>
      </c>
      <c r="G39" s="256"/>
      <c r="H39" s="256"/>
      <c r="I39" s="256"/>
      <c r="J39" s="256"/>
      <c r="K39" s="256"/>
      <c r="L39" s="256"/>
      <c r="M39" s="256"/>
      <c r="N39" s="256">
        <v>5</v>
      </c>
      <c r="O39" s="256"/>
    </row>
    <row r="40" spans="2:44" s="254" customFormat="1" ht="12">
      <c r="B40" s="255" t="s">
        <v>10</v>
      </c>
      <c r="C40" s="256"/>
      <c r="D40" s="256"/>
      <c r="E40" s="256"/>
      <c r="F40" s="256">
        <v>1</v>
      </c>
      <c r="G40" s="256"/>
      <c r="H40" s="256"/>
      <c r="I40" s="256"/>
      <c r="J40" s="256"/>
      <c r="K40" s="256"/>
      <c r="L40" s="256"/>
      <c r="M40" s="256"/>
      <c r="N40" s="256"/>
      <c r="O40" s="256"/>
    </row>
    <row r="41" spans="2:44" s="254" customFormat="1" ht="12">
      <c r="B41" s="255" t="s">
        <v>11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</row>
    <row r="42" spans="2:44" s="254" customFormat="1" thickBot="1">
      <c r="B42" s="259" t="s">
        <v>12</v>
      </c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>
        <v>1</v>
      </c>
      <c r="O42" s="260"/>
    </row>
    <row r="43" spans="2:44" s="254" customFormat="1" ht="12">
      <c r="B43" s="473" t="s">
        <v>36</v>
      </c>
      <c r="C43" s="475">
        <f t="shared" ref="C43:O43" si="1">SUM(C34:C42)</f>
        <v>4</v>
      </c>
      <c r="D43" s="458">
        <f t="shared" si="1"/>
        <v>16</v>
      </c>
      <c r="E43" s="458">
        <f t="shared" si="1"/>
        <v>3</v>
      </c>
      <c r="F43" s="458">
        <f t="shared" si="1"/>
        <v>20</v>
      </c>
      <c r="G43" s="458">
        <f t="shared" si="1"/>
        <v>39</v>
      </c>
      <c r="H43" s="458">
        <f t="shared" si="1"/>
        <v>5</v>
      </c>
      <c r="I43" s="458">
        <f t="shared" si="1"/>
        <v>3</v>
      </c>
      <c r="J43" s="458">
        <f t="shared" si="1"/>
        <v>1</v>
      </c>
      <c r="K43" s="458">
        <f t="shared" si="1"/>
        <v>1</v>
      </c>
      <c r="L43" s="458">
        <f t="shared" si="1"/>
        <v>4</v>
      </c>
      <c r="M43" s="458">
        <f t="shared" si="1"/>
        <v>7</v>
      </c>
      <c r="N43" s="458">
        <f t="shared" si="1"/>
        <v>30</v>
      </c>
      <c r="O43" s="471">
        <f t="shared" si="1"/>
        <v>1</v>
      </c>
    </row>
    <row r="44" spans="2:44" s="254" customFormat="1" thickBot="1">
      <c r="B44" s="474"/>
      <c r="C44" s="476"/>
      <c r="D44" s="459"/>
      <c r="E44" s="459"/>
      <c r="F44" s="459"/>
      <c r="G44" s="459"/>
      <c r="H44" s="459"/>
      <c r="I44" s="459"/>
      <c r="J44" s="459"/>
      <c r="K44" s="459"/>
      <c r="L44" s="459"/>
      <c r="M44" s="459"/>
      <c r="N44" s="459"/>
      <c r="O44" s="472"/>
    </row>
    <row r="45" spans="2:44" s="254" customFormat="1" thickBot="1">
      <c r="C45" s="395" t="s">
        <v>143</v>
      </c>
      <c r="D45" s="396"/>
      <c r="E45" s="396"/>
      <c r="F45" s="396"/>
      <c r="G45" s="396"/>
      <c r="H45" s="396"/>
      <c r="I45" s="396"/>
      <c r="J45" s="396"/>
      <c r="K45" s="396"/>
      <c r="L45" s="396"/>
      <c r="M45" s="396"/>
      <c r="N45" s="396"/>
      <c r="O45" s="397"/>
    </row>
    <row r="46" spans="2:44" s="254" customFormat="1" thickBot="1">
      <c r="C46" s="263">
        <v>2017</v>
      </c>
      <c r="D46" s="263">
        <v>2018</v>
      </c>
      <c r="E46" s="263">
        <v>2019</v>
      </c>
      <c r="F46" s="263">
        <v>2020</v>
      </c>
      <c r="G46" s="263">
        <v>2021</v>
      </c>
      <c r="H46" s="263">
        <v>2022</v>
      </c>
      <c r="I46" s="266">
        <v>2023</v>
      </c>
      <c r="J46" s="266">
        <v>2024</v>
      </c>
      <c r="K46" s="266">
        <v>2025</v>
      </c>
      <c r="L46" s="266">
        <v>2026</v>
      </c>
      <c r="M46" s="266">
        <v>2027</v>
      </c>
      <c r="N46" s="266">
        <v>2028</v>
      </c>
      <c r="O46" s="263">
        <v>2029</v>
      </c>
    </row>
    <row r="47" spans="2:44" s="254" customFormat="1" ht="12">
      <c r="B47" s="264" t="s">
        <v>0</v>
      </c>
      <c r="C47" s="265">
        <v>1</v>
      </c>
      <c r="D47" s="265">
        <v>17</v>
      </c>
      <c r="E47" s="265"/>
      <c r="F47" s="265">
        <v>13</v>
      </c>
      <c r="G47" s="265">
        <v>3</v>
      </c>
      <c r="H47" s="265"/>
      <c r="I47" s="267"/>
      <c r="J47" s="267"/>
      <c r="K47" s="267"/>
      <c r="L47" s="267"/>
      <c r="M47" s="267"/>
      <c r="N47" s="267"/>
      <c r="O47" s="265"/>
    </row>
    <row r="48" spans="2:44" s="254" customFormat="1" ht="12">
      <c r="B48" s="255" t="s">
        <v>1</v>
      </c>
      <c r="C48" s="256"/>
      <c r="D48" s="256"/>
      <c r="E48" s="256"/>
      <c r="F48" s="256"/>
      <c r="G48" s="256"/>
      <c r="H48" s="256"/>
      <c r="I48" s="258"/>
      <c r="J48" s="258"/>
      <c r="K48" s="258"/>
      <c r="L48" s="258"/>
      <c r="M48" s="258"/>
      <c r="N48" s="258"/>
      <c r="O48" s="256"/>
    </row>
    <row r="49" spans="1:17" s="254" customFormat="1" ht="12">
      <c r="B49" s="255" t="s">
        <v>6</v>
      </c>
      <c r="C49" s="256">
        <v>8</v>
      </c>
      <c r="D49" s="256"/>
      <c r="E49" s="256">
        <v>1</v>
      </c>
      <c r="F49" s="256"/>
      <c r="G49" s="256"/>
      <c r="H49" s="256"/>
      <c r="I49" s="258">
        <v>1</v>
      </c>
      <c r="J49" s="258"/>
      <c r="K49" s="258"/>
      <c r="L49" s="258"/>
      <c r="M49" s="258"/>
      <c r="N49" s="258"/>
      <c r="O49" s="256"/>
    </row>
    <row r="50" spans="1:17" s="254" customFormat="1" ht="12">
      <c r="B50" s="255" t="s">
        <v>7</v>
      </c>
      <c r="C50" s="256"/>
      <c r="D50" s="256"/>
      <c r="E50" s="256"/>
      <c r="F50" s="256">
        <v>4</v>
      </c>
      <c r="G50" s="256"/>
      <c r="H50" s="256"/>
      <c r="I50" s="258"/>
      <c r="J50" s="258"/>
      <c r="K50" s="258"/>
      <c r="L50" s="258"/>
      <c r="M50" s="258"/>
      <c r="N50" s="258"/>
      <c r="O50" s="256"/>
    </row>
    <row r="51" spans="1:17" s="254" customFormat="1" ht="12">
      <c r="B51" s="255" t="s">
        <v>9</v>
      </c>
      <c r="C51" s="256"/>
      <c r="D51" s="256"/>
      <c r="E51" s="256"/>
      <c r="F51" s="256"/>
      <c r="G51" s="256"/>
      <c r="H51" s="256"/>
      <c r="I51" s="258"/>
      <c r="J51" s="258"/>
      <c r="K51" s="258"/>
      <c r="L51" s="258"/>
      <c r="M51" s="258"/>
      <c r="N51" s="258"/>
      <c r="O51" s="256"/>
    </row>
    <row r="52" spans="1:17" s="254" customFormat="1" ht="12">
      <c r="B52" s="255" t="s">
        <v>8</v>
      </c>
      <c r="C52" s="256">
        <v>2</v>
      </c>
      <c r="D52" s="256">
        <v>5</v>
      </c>
      <c r="E52" s="256">
        <v>1</v>
      </c>
      <c r="F52" s="256"/>
      <c r="G52" s="256">
        <v>1</v>
      </c>
      <c r="H52" s="256"/>
      <c r="I52" s="258">
        <v>4</v>
      </c>
      <c r="J52" s="258"/>
      <c r="K52" s="258"/>
      <c r="L52" s="258"/>
      <c r="M52" s="258"/>
      <c r="N52" s="258"/>
      <c r="O52" s="256"/>
    </row>
    <row r="53" spans="1:17" s="254" customFormat="1" ht="12">
      <c r="B53" s="255" t="s">
        <v>10</v>
      </c>
      <c r="C53" s="256"/>
      <c r="D53" s="256"/>
      <c r="E53" s="256"/>
      <c r="F53" s="256"/>
      <c r="G53" s="256"/>
      <c r="H53" s="256"/>
      <c r="I53" s="258"/>
      <c r="J53" s="258"/>
      <c r="K53" s="258"/>
      <c r="L53" s="258"/>
      <c r="M53" s="258"/>
      <c r="N53" s="258"/>
      <c r="O53" s="256"/>
    </row>
    <row r="54" spans="1:17" s="254" customFormat="1" ht="12">
      <c r="B54" s="255" t="s">
        <v>11</v>
      </c>
      <c r="C54" s="256">
        <v>1</v>
      </c>
      <c r="D54" s="256"/>
      <c r="E54" s="256"/>
      <c r="F54" s="256"/>
      <c r="G54" s="256"/>
      <c r="H54" s="256"/>
      <c r="I54" s="258"/>
      <c r="J54" s="258"/>
      <c r="K54" s="258"/>
      <c r="L54" s="258"/>
      <c r="M54" s="258"/>
      <c r="N54" s="258"/>
      <c r="O54" s="256"/>
    </row>
    <row r="55" spans="1:17" s="254" customFormat="1" thickBot="1">
      <c r="B55" s="259" t="s">
        <v>12</v>
      </c>
      <c r="C55" s="260"/>
      <c r="D55" s="260">
        <v>1</v>
      </c>
      <c r="E55" s="260"/>
      <c r="F55" s="260"/>
      <c r="G55" s="260"/>
      <c r="H55" s="260"/>
      <c r="I55" s="268">
        <v>1</v>
      </c>
      <c r="J55" s="268"/>
      <c r="K55" s="268"/>
      <c r="L55" s="268"/>
      <c r="M55" s="268"/>
      <c r="N55" s="268"/>
      <c r="O55" s="260"/>
    </row>
    <row r="56" spans="1:17" s="223" customFormat="1" ht="12">
      <c r="B56" s="481" t="s">
        <v>36</v>
      </c>
      <c r="C56" s="477">
        <f t="shared" ref="C56:H56" si="2">SUM(C47:C55)</f>
        <v>12</v>
      </c>
      <c r="D56" s="398">
        <f t="shared" si="2"/>
        <v>23</v>
      </c>
      <c r="E56" s="398">
        <f t="shared" si="2"/>
        <v>2</v>
      </c>
      <c r="F56" s="398">
        <f t="shared" si="2"/>
        <v>17</v>
      </c>
      <c r="G56" s="398">
        <f t="shared" si="2"/>
        <v>4</v>
      </c>
      <c r="H56" s="398">
        <f t="shared" si="2"/>
        <v>0</v>
      </c>
      <c r="I56" s="398">
        <f t="shared" ref="I56:J56" si="3">SUM(I47:I55)</f>
        <v>6</v>
      </c>
      <c r="J56" s="398">
        <f t="shared" si="3"/>
        <v>0</v>
      </c>
      <c r="K56" s="398">
        <f t="shared" ref="K56:N56" si="4">SUM(K47:K55)</f>
        <v>0</v>
      </c>
      <c r="L56" s="398">
        <f t="shared" si="4"/>
        <v>0</v>
      </c>
      <c r="M56" s="398">
        <f t="shared" si="4"/>
        <v>0</v>
      </c>
      <c r="N56" s="398">
        <f t="shared" si="4"/>
        <v>0</v>
      </c>
      <c r="O56" s="467">
        <f>SUM(O47:O55)</f>
        <v>0</v>
      </c>
    </row>
    <row r="57" spans="1:17" s="223" customFormat="1" thickBot="1">
      <c r="B57" s="482"/>
      <c r="C57" s="478"/>
      <c r="D57" s="399"/>
      <c r="E57" s="399"/>
      <c r="F57" s="399"/>
      <c r="G57" s="399"/>
      <c r="H57" s="399"/>
      <c r="I57" s="399"/>
      <c r="J57" s="399"/>
      <c r="K57" s="399"/>
      <c r="L57" s="399"/>
      <c r="M57" s="399"/>
      <c r="N57" s="399"/>
      <c r="O57" s="468"/>
    </row>
    <row r="58" spans="1:17" s="218" customFormat="1">
      <c r="B58" s="383" t="s">
        <v>37</v>
      </c>
      <c r="C58" s="383">
        <f>C30+D30+E30+F30+G30+H30+I30+J30+K30+L30+M30+N30+O30+C43+D43+E43+F43+G43+H43+I43+J43+K43+L43+M43+N43+O43+C56+D56+E56+F56+G56+H56+I56+J56+K56+L56+M56+N56+O56</f>
        <v>212</v>
      </c>
      <c r="D58" s="409"/>
    </row>
    <row r="59" spans="1:17" s="218" customFormat="1" ht="13.5" thickBot="1">
      <c r="B59" s="385"/>
      <c r="C59" s="385"/>
      <c r="D59" s="410"/>
    </row>
    <row r="60" spans="1:17" s="218" customFormat="1" ht="18">
      <c r="B60" s="8"/>
      <c r="C60" s="8"/>
      <c r="D60" s="8"/>
    </row>
    <row r="61" spans="1:17" s="218" customFormat="1">
      <c r="O61" s="400" t="s">
        <v>43</v>
      </c>
      <c r="P61" s="401"/>
      <c r="Q61" s="401"/>
    </row>
    <row r="62" spans="1:17" s="218" customFormat="1" ht="12.75" customHeight="1" thickBot="1">
      <c r="A62" s="229"/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400" t="s">
        <v>146</v>
      </c>
      <c r="P62" s="401"/>
      <c r="Q62" s="401"/>
    </row>
    <row r="63" spans="1:17" s="218" customFormat="1" ht="13.5" customHeight="1" thickBot="1">
      <c r="A63" s="229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460" t="s">
        <v>34</v>
      </c>
      <c r="N63" s="461"/>
      <c r="O63" s="455" t="s">
        <v>35</v>
      </c>
    </row>
    <row r="64" spans="1:17" s="218" customFormat="1" ht="13.5" thickBot="1">
      <c r="A64" s="230" t="s">
        <v>14</v>
      </c>
      <c r="B64" s="231" t="s">
        <v>145</v>
      </c>
      <c r="C64" s="232"/>
      <c r="M64" s="462"/>
      <c r="N64" s="463"/>
      <c r="O64" s="456"/>
    </row>
    <row r="65" spans="1:41" s="218" customFormat="1" ht="12.75" customHeight="1">
      <c r="A65" s="216" t="s">
        <v>0</v>
      </c>
      <c r="B65" s="233">
        <v>3</v>
      </c>
      <c r="C65" s="365" t="s">
        <v>44</v>
      </c>
      <c r="D65" s="365"/>
      <c r="E65" s="365"/>
      <c r="F65" s="365"/>
      <c r="G65" s="365"/>
      <c r="H65" s="365"/>
      <c r="I65" s="387" t="s">
        <v>0</v>
      </c>
      <c r="J65" s="388"/>
      <c r="K65" s="388"/>
      <c r="L65" s="389"/>
      <c r="M65" s="402">
        <f>((M92*M91)+(N92*N91)+(C105*C104)+(D105*D104)+(F105*F104)+(G105*G104)+(J105*J104))/105</f>
        <v>2020.695238095238</v>
      </c>
      <c r="N65" s="403"/>
      <c r="O65" s="233">
        <f t="shared" ref="O65:O73" si="5">2024-M65</f>
        <v>3.3047619047620174</v>
      </c>
    </row>
    <row r="66" spans="1:41" s="218" customFormat="1" ht="12.75" customHeight="1">
      <c r="A66" s="219" t="s">
        <v>1</v>
      </c>
      <c r="B66" s="220">
        <v>0</v>
      </c>
      <c r="C66" s="368"/>
      <c r="D66" s="368"/>
      <c r="E66" s="368"/>
      <c r="F66" s="368"/>
      <c r="G66" s="368"/>
      <c r="H66" s="368"/>
      <c r="I66" s="390" t="s">
        <v>1</v>
      </c>
      <c r="J66" s="391"/>
      <c r="K66" s="391"/>
      <c r="L66" s="392"/>
      <c r="M66" s="356">
        <f>((G93*G91)+(O93*O91))/2</f>
        <v>0</v>
      </c>
      <c r="N66" s="357"/>
      <c r="O66" s="220">
        <v>0</v>
      </c>
    </row>
    <row r="67" spans="1:41" s="218" customFormat="1" ht="12.75" customHeight="1">
      <c r="A67" s="219" t="s">
        <v>6</v>
      </c>
      <c r="B67" s="220">
        <v>4.5999999999999996</v>
      </c>
      <c r="C67" s="368"/>
      <c r="D67" s="368"/>
      <c r="E67" s="368"/>
      <c r="F67" s="368"/>
      <c r="G67" s="368"/>
      <c r="H67" s="368"/>
      <c r="I67" s="390" t="s">
        <v>6</v>
      </c>
      <c r="J67" s="391"/>
      <c r="K67" s="391"/>
      <c r="L67" s="392"/>
      <c r="M67" s="356">
        <f>((N94*N91)+(O94*O91)+(C107*C104)+(E107*E104)+(I107*I104)+(J107*J104))/23</f>
        <v>2019.391304347826</v>
      </c>
      <c r="N67" s="357"/>
      <c r="O67" s="220">
        <f t="shared" si="5"/>
        <v>4.6086956521739921</v>
      </c>
    </row>
    <row r="68" spans="1:41" s="218" customFormat="1" ht="12.75" customHeight="1">
      <c r="A68" s="219" t="s">
        <v>7</v>
      </c>
      <c r="B68" s="220">
        <v>2.1</v>
      </c>
      <c r="C68" s="368"/>
      <c r="D68" s="368"/>
      <c r="E68" s="368"/>
      <c r="F68" s="368"/>
      <c r="G68" s="368"/>
      <c r="H68" s="368"/>
      <c r="I68" s="390" t="s">
        <v>7</v>
      </c>
      <c r="J68" s="391"/>
      <c r="K68" s="391"/>
      <c r="L68" s="392"/>
      <c r="M68" s="356">
        <f>((M95*M91)+(N95*N91)+(F108*F104)+(J108*J104))/42</f>
        <v>2021.8809523809523</v>
      </c>
      <c r="N68" s="357"/>
      <c r="O68" s="220">
        <f t="shared" si="5"/>
        <v>2.1190476190477057</v>
      </c>
    </row>
    <row r="69" spans="1:41" s="218" customFormat="1" ht="12.75" customHeight="1">
      <c r="A69" s="219" t="s">
        <v>9</v>
      </c>
      <c r="B69" s="220">
        <v>0</v>
      </c>
      <c r="C69" s="368"/>
      <c r="D69" s="368"/>
      <c r="E69" s="368"/>
      <c r="F69" s="368"/>
      <c r="G69" s="368"/>
      <c r="H69" s="368"/>
      <c r="I69" s="390" t="s">
        <v>9</v>
      </c>
      <c r="J69" s="391"/>
      <c r="K69" s="391"/>
      <c r="L69" s="392"/>
      <c r="M69" s="356">
        <f>(J109*J104)/9</f>
        <v>2024</v>
      </c>
      <c r="N69" s="357"/>
      <c r="O69" s="220">
        <f t="shared" si="5"/>
        <v>0</v>
      </c>
    </row>
    <row r="70" spans="1:41" s="218" customFormat="1" ht="12.75" customHeight="1">
      <c r="A70" s="219" t="s">
        <v>8</v>
      </c>
      <c r="B70" s="220">
        <v>3.6</v>
      </c>
      <c r="C70" s="368"/>
      <c r="D70" s="368"/>
      <c r="E70" s="368"/>
      <c r="F70" s="368"/>
      <c r="G70" s="368"/>
      <c r="H70" s="368"/>
      <c r="I70" s="390" t="s">
        <v>8</v>
      </c>
      <c r="J70" s="391"/>
      <c r="K70" s="391"/>
      <c r="L70" s="392"/>
      <c r="M70" s="356">
        <f>((N97*N91)+(C110*C104)+(D110*D104)+(E110*E104)+(G110*G104)+(I110*I104)+(J110*J104))/28</f>
        <v>2020.3928571428571</v>
      </c>
      <c r="N70" s="357"/>
      <c r="O70" s="220">
        <f t="shared" si="5"/>
        <v>3.6071428571428896</v>
      </c>
    </row>
    <row r="71" spans="1:41" s="218" customFormat="1" ht="12.75" customHeight="1">
      <c r="A71" s="219" t="s">
        <v>10</v>
      </c>
      <c r="B71" s="220">
        <v>17</v>
      </c>
      <c r="C71" s="368"/>
      <c r="D71" s="368"/>
      <c r="E71" s="368"/>
      <c r="F71" s="368"/>
      <c r="G71" s="368"/>
      <c r="H71" s="368"/>
      <c r="I71" s="390" t="s">
        <v>10</v>
      </c>
      <c r="J71" s="391"/>
      <c r="K71" s="391"/>
      <c r="L71" s="392"/>
      <c r="M71" s="356">
        <f>(F98*F91)/1</f>
        <v>2007</v>
      </c>
      <c r="N71" s="357"/>
      <c r="O71" s="220">
        <f t="shared" si="5"/>
        <v>17</v>
      </c>
    </row>
    <row r="72" spans="1:41" s="218" customFormat="1" ht="12.75" customHeight="1">
      <c r="A72" s="219" t="s">
        <v>11</v>
      </c>
      <c r="B72" s="220">
        <v>7</v>
      </c>
      <c r="C72" s="368"/>
      <c r="D72" s="368"/>
      <c r="E72" s="368"/>
      <c r="F72" s="368"/>
      <c r="G72" s="368"/>
      <c r="H72" s="368"/>
      <c r="I72" s="390" t="s">
        <v>11</v>
      </c>
      <c r="J72" s="391"/>
      <c r="K72" s="391"/>
      <c r="L72" s="392"/>
      <c r="M72" s="356">
        <f>(C112*C104)/1</f>
        <v>2017</v>
      </c>
      <c r="N72" s="357"/>
      <c r="O72" s="220">
        <f t="shared" si="5"/>
        <v>7</v>
      </c>
    </row>
    <row r="73" spans="1:41" s="218" customFormat="1" ht="13.5" customHeight="1" thickBot="1">
      <c r="A73" s="221" t="s">
        <v>12</v>
      </c>
      <c r="B73" s="234">
        <v>5.3</v>
      </c>
      <c r="C73" s="371"/>
      <c r="D73" s="371"/>
      <c r="E73" s="371"/>
      <c r="F73" s="371"/>
      <c r="G73" s="371"/>
      <c r="H73" s="371"/>
      <c r="I73" s="419" t="s">
        <v>12</v>
      </c>
      <c r="J73" s="420"/>
      <c r="K73" s="420"/>
      <c r="L73" s="421"/>
      <c r="M73" s="479">
        <f>((N100*N91)+(D113*D104)+(I113*I104))/3</f>
        <v>2018.6666666666667</v>
      </c>
      <c r="N73" s="480"/>
      <c r="O73" s="234">
        <f t="shared" si="5"/>
        <v>5.3333333333332575</v>
      </c>
    </row>
    <row r="74" spans="1:41" s="218" customFormat="1" ht="12.75" customHeight="1">
      <c r="A74" s="449" t="s">
        <v>38</v>
      </c>
      <c r="B74" s="453">
        <f>(B65+B66+B67+B68+B69+B70+B71+B72+B73)/8</f>
        <v>5.3249999999999993</v>
      </c>
      <c r="C74" s="12"/>
      <c r="D74" s="12"/>
      <c r="E74" s="12"/>
      <c r="F74" s="12"/>
      <c r="G74" s="12"/>
      <c r="H74" s="12"/>
      <c r="I74" s="383" t="s">
        <v>36</v>
      </c>
      <c r="J74" s="384"/>
      <c r="K74" s="384"/>
      <c r="L74" s="409"/>
      <c r="M74" s="360">
        <f>(SUM(M65:M73))/8</f>
        <v>2018.6283773291925</v>
      </c>
      <c r="N74" s="361"/>
      <c r="O74" s="453">
        <f>SUM(O65:O73)/8</f>
        <v>5.3716226708074828</v>
      </c>
    </row>
    <row r="75" spans="1:41" s="218" customFormat="1" ht="13.5" customHeight="1" thickBot="1">
      <c r="A75" s="450"/>
      <c r="B75" s="454"/>
      <c r="C75" s="12"/>
      <c r="D75" s="12"/>
      <c r="E75" s="12"/>
      <c r="F75" s="12"/>
      <c r="G75" s="12"/>
      <c r="H75" s="12"/>
      <c r="I75" s="385"/>
      <c r="J75" s="386"/>
      <c r="K75" s="386"/>
      <c r="L75" s="410"/>
      <c r="M75" s="362"/>
      <c r="N75" s="363"/>
      <c r="O75" s="454"/>
    </row>
    <row r="76" spans="1:41" s="218" customFormat="1" ht="13.5" thickBot="1"/>
    <row r="77" spans="1:41" s="218" customFormat="1" ht="13.5" customHeight="1" thickBot="1">
      <c r="C77" s="414" t="s">
        <v>143</v>
      </c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5"/>
      <c r="O77" s="416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7"/>
    </row>
    <row r="78" spans="1:41" s="218" customFormat="1" ht="13.5" thickBot="1">
      <c r="C78" s="238">
        <v>1991</v>
      </c>
      <c r="D78" s="238">
        <v>1992</v>
      </c>
      <c r="E78" s="238">
        <v>1993</v>
      </c>
      <c r="F78" s="238">
        <v>1994</v>
      </c>
      <c r="G78" s="238">
        <v>1995</v>
      </c>
      <c r="H78" s="238">
        <v>1996</v>
      </c>
      <c r="I78" s="238">
        <v>1997</v>
      </c>
      <c r="J78" s="238">
        <v>1998</v>
      </c>
      <c r="K78" s="238">
        <v>1999</v>
      </c>
      <c r="L78" s="238">
        <v>2000</v>
      </c>
      <c r="M78" s="238">
        <v>2001</v>
      </c>
      <c r="N78" s="238">
        <v>2002</v>
      </c>
      <c r="O78" s="238">
        <v>2003</v>
      </c>
    </row>
    <row r="79" spans="1:41" s="218" customFormat="1">
      <c r="B79" s="216" t="s">
        <v>0</v>
      </c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R79" s="218">
        <v>105</v>
      </c>
    </row>
    <row r="80" spans="1:41" s="218" customFormat="1">
      <c r="B80" s="219" t="s">
        <v>1</v>
      </c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R80" s="218">
        <v>0</v>
      </c>
    </row>
    <row r="81" spans="2:18" s="218" customFormat="1">
      <c r="B81" s="219" t="s">
        <v>6</v>
      </c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R81" s="218">
        <v>23</v>
      </c>
    </row>
    <row r="82" spans="2:18" s="218" customFormat="1">
      <c r="B82" s="219" t="s">
        <v>7</v>
      </c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R82" s="218">
        <v>42</v>
      </c>
    </row>
    <row r="83" spans="2:18" s="218" customFormat="1">
      <c r="B83" s="219" t="s">
        <v>9</v>
      </c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R83" s="218">
        <v>9</v>
      </c>
    </row>
    <row r="84" spans="2:18" s="218" customFormat="1">
      <c r="B84" s="219" t="s">
        <v>8</v>
      </c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R84" s="218">
        <v>28</v>
      </c>
    </row>
    <row r="85" spans="2:18" s="218" customFormat="1">
      <c r="B85" s="219" t="s">
        <v>10</v>
      </c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R85" s="218">
        <v>1</v>
      </c>
    </row>
    <row r="86" spans="2:18" s="218" customFormat="1">
      <c r="B86" s="219" t="s">
        <v>11</v>
      </c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R86" s="218">
        <v>1</v>
      </c>
    </row>
    <row r="87" spans="2:18" s="218" customFormat="1" ht="13.5" thickBot="1">
      <c r="B87" s="241" t="s">
        <v>12</v>
      </c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R87" s="218">
        <v>3</v>
      </c>
    </row>
    <row r="88" spans="2:18" s="218" customFormat="1" ht="12.75" customHeight="1">
      <c r="B88" s="383" t="s">
        <v>36</v>
      </c>
      <c r="C88" s="440">
        <f>SUM(C79:C87)</f>
        <v>0</v>
      </c>
      <c r="D88" s="393">
        <f>SUM(D79:D87)</f>
        <v>0</v>
      </c>
      <c r="E88" s="393">
        <f t="shared" ref="E88:O88" si="6">SUM(E79:E87)</f>
        <v>0</v>
      </c>
      <c r="F88" s="393">
        <f t="shared" si="6"/>
        <v>0</v>
      </c>
      <c r="G88" s="393">
        <f t="shared" si="6"/>
        <v>0</v>
      </c>
      <c r="H88" s="393">
        <f t="shared" si="6"/>
        <v>0</v>
      </c>
      <c r="I88" s="393">
        <f t="shared" si="6"/>
        <v>0</v>
      </c>
      <c r="J88" s="393">
        <f t="shared" si="6"/>
        <v>0</v>
      </c>
      <c r="K88" s="393">
        <f t="shared" si="6"/>
        <v>0</v>
      </c>
      <c r="L88" s="393">
        <f t="shared" si="6"/>
        <v>0</v>
      </c>
      <c r="M88" s="393">
        <f t="shared" si="6"/>
        <v>0</v>
      </c>
      <c r="N88" s="393">
        <f t="shared" si="6"/>
        <v>0</v>
      </c>
      <c r="O88" s="445">
        <f t="shared" si="6"/>
        <v>0</v>
      </c>
      <c r="R88" s="218">
        <v>212</v>
      </c>
    </row>
    <row r="89" spans="2:18" s="218" customFormat="1" ht="13.5" customHeight="1" thickBot="1">
      <c r="B89" s="385"/>
      <c r="C89" s="441"/>
      <c r="D89" s="394"/>
      <c r="E89" s="394"/>
      <c r="F89" s="394"/>
      <c r="G89" s="394"/>
      <c r="H89" s="394"/>
      <c r="I89" s="394"/>
      <c r="J89" s="394"/>
      <c r="K89" s="394"/>
      <c r="L89" s="394"/>
      <c r="M89" s="394"/>
      <c r="N89" s="394"/>
      <c r="O89" s="446"/>
    </row>
    <row r="90" spans="2:18" s="218" customFormat="1" ht="13.5" thickBot="1">
      <c r="C90" s="414" t="s">
        <v>143</v>
      </c>
      <c r="D90" s="415"/>
      <c r="E90" s="415"/>
      <c r="F90" s="415"/>
      <c r="G90" s="415"/>
      <c r="H90" s="415"/>
      <c r="I90" s="415"/>
      <c r="J90" s="415"/>
      <c r="K90" s="415"/>
      <c r="L90" s="415"/>
      <c r="M90" s="415"/>
      <c r="N90" s="415"/>
      <c r="O90" s="416"/>
    </row>
    <row r="91" spans="2:18" s="218" customFormat="1" ht="13.5" thickBot="1">
      <c r="C91" s="238">
        <v>2004</v>
      </c>
      <c r="D91" s="238">
        <v>2005</v>
      </c>
      <c r="E91" s="238">
        <v>2006</v>
      </c>
      <c r="F91" s="238">
        <v>2007</v>
      </c>
      <c r="G91" s="238">
        <v>2008</v>
      </c>
      <c r="H91" s="238">
        <v>2009</v>
      </c>
      <c r="I91" s="238">
        <v>2010</v>
      </c>
      <c r="J91" s="238">
        <v>2011</v>
      </c>
      <c r="K91" s="238">
        <v>2012</v>
      </c>
      <c r="L91" s="238">
        <v>2013</v>
      </c>
      <c r="M91" s="238">
        <v>2014</v>
      </c>
      <c r="N91" s="238">
        <v>2015</v>
      </c>
      <c r="O91" s="238">
        <v>2016</v>
      </c>
    </row>
    <row r="92" spans="2:18" s="218" customFormat="1">
      <c r="B92" s="216" t="s">
        <v>0</v>
      </c>
      <c r="C92" s="239"/>
      <c r="D92" s="239"/>
      <c r="E92" s="239"/>
      <c r="F92" s="239"/>
      <c r="G92" s="239"/>
      <c r="H92" s="239"/>
      <c r="I92" s="239"/>
      <c r="J92" s="239"/>
      <c r="K92" s="239"/>
      <c r="L92" s="239"/>
      <c r="M92" s="239">
        <v>6</v>
      </c>
      <c r="N92" s="239">
        <v>13</v>
      </c>
      <c r="O92" s="239"/>
    </row>
    <row r="93" spans="2:18" s="218" customFormat="1" ht="12.75" customHeight="1">
      <c r="B93" s="219" t="s">
        <v>1</v>
      </c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</row>
    <row r="94" spans="2:18" s="273" customFormat="1" ht="12.75" customHeight="1">
      <c r="B94" s="249" t="s">
        <v>6</v>
      </c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>
        <v>4</v>
      </c>
      <c r="O94" s="272">
        <v>1</v>
      </c>
    </row>
    <row r="95" spans="2:18" s="273" customFormat="1" ht="12.75" customHeight="1">
      <c r="B95" s="249" t="s">
        <v>7</v>
      </c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2">
        <v>1</v>
      </c>
      <c r="N95" s="272">
        <v>7</v>
      </c>
      <c r="O95" s="272"/>
    </row>
    <row r="96" spans="2:18" s="273" customFormat="1" ht="12.75" customHeight="1">
      <c r="B96" s="249" t="s">
        <v>9</v>
      </c>
      <c r="C96" s="272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</row>
    <row r="97" spans="2:15" s="273" customFormat="1" ht="12.75" customHeight="1">
      <c r="B97" s="249" t="s">
        <v>8</v>
      </c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>
        <v>5</v>
      </c>
      <c r="O97" s="272"/>
    </row>
    <row r="98" spans="2:15" s="273" customFormat="1" ht="12.75" customHeight="1">
      <c r="B98" s="249" t="s">
        <v>10</v>
      </c>
      <c r="C98" s="256"/>
      <c r="D98" s="256"/>
      <c r="E98" s="256"/>
      <c r="F98" s="256">
        <v>1</v>
      </c>
      <c r="G98" s="256"/>
      <c r="H98" s="256"/>
      <c r="I98" s="256"/>
      <c r="J98" s="256"/>
      <c r="K98" s="256"/>
      <c r="L98" s="256"/>
      <c r="M98" s="256"/>
      <c r="N98" s="256"/>
      <c r="O98" s="256"/>
    </row>
    <row r="99" spans="2:15" s="273" customFormat="1" ht="12.75" customHeight="1">
      <c r="B99" s="249" t="s">
        <v>11</v>
      </c>
      <c r="C99" s="256"/>
      <c r="D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</row>
    <row r="100" spans="2:15" s="273" customFormat="1" ht="12.75" customHeight="1" thickBot="1">
      <c r="B100" s="275" t="s">
        <v>12</v>
      </c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  <c r="M100" s="260"/>
      <c r="N100" s="260">
        <v>1</v>
      </c>
      <c r="O100" s="260"/>
    </row>
    <row r="101" spans="2:15" s="273" customFormat="1" ht="12.75" customHeight="1">
      <c r="B101" s="417" t="s">
        <v>36</v>
      </c>
      <c r="C101" s="447">
        <f t="shared" ref="C101:O101" si="7">SUM(C92:C100)</f>
        <v>0</v>
      </c>
      <c r="D101" s="436">
        <f t="shared" si="7"/>
        <v>0</v>
      </c>
      <c r="E101" s="436">
        <f t="shared" si="7"/>
        <v>0</v>
      </c>
      <c r="F101" s="436">
        <f t="shared" si="7"/>
        <v>1</v>
      </c>
      <c r="G101" s="436">
        <f t="shared" si="7"/>
        <v>0</v>
      </c>
      <c r="H101" s="436">
        <f t="shared" si="7"/>
        <v>0</v>
      </c>
      <c r="I101" s="436">
        <f t="shared" si="7"/>
        <v>0</v>
      </c>
      <c r="J101" s="436">
        <f t="shared" si="7"/>
        <v>0</v>
      </c>
      <c r="K101" s="436">
        <f t="shared" si="7"/>
        <v>0</v>
      </c>
      <c r="L101" s="436">
        <f t="shared" si="7"/>
        <v>0</v>
      </c>
      <c r="M101" s="436">
        <f t="shared" si="7"/>
        <v>7</v>
      </c>
      <c r="N101" s="436">
        <f t="shared" si="7"/>
        <v>30</v>
      </c>
      <c r="O101" s="438">
        <f t="shared" si="7"/>
        <v>1</v>
      </c>
    </row>
    <row r="102" spans="2:15" s="273" customFormat="1" ht="12.75" customHeight="1" thickBot="1">
      <c r="B102" s="418"/>
      <c r="C102" s="448"/>
      <c r="D102" s="437"/>
      <c r="E102" s="437"/>
      <c r="F102" s="437"/>
      <c r="G102" s="437"/>
      <c r="H102" s="437"/>
      <c r="I102" s="437"/>
      <c r="J102" s="437"/>
      <c r="K102" s="437"/>
      <c r="L102" s="437"/>
      <c r="M102" s="437"/>
      <c r="N102" s="437"/>
      <c r="O102" s="439"/>
    </row>
    <row r="103" spans="2:15" s="273" customFormat="1" ht="12.75" customHeight="1" thickBot="1">
      <c r="B103" s="276"/>
      <c r="C103" s="395" t="s">
        <v>143</v>
      </c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  <c r="O103" s="397"/>
    </row>
    <row r="104" spans="2:15" s="273" customFormat="1" ht="12.75" customHeight="1" thickBot="1">
      <c r="B104" s="276"/>
      <c r="C104" s="277">
        <v>2017</v>
      </c>
      <c r="D104" s="277">
        <v>2018</v>
      </c>
      <c r="E104" s="277">
        <v>2019</v>
      </c>
      <c r="F104" s="277">
        <v>2020</v>
      </c>
      <c r="G104" s="277">
        <v>2021</v>
      </c>
      <c r="H104" s="277">
        <v>2022</v>
      </c>
      <c r="I104" s="278">
        <v>2023</v>
      </c>
      <c r="J104" s="278">
        <v>2024</v>
      </c>
      <c r="K104" s="278">
        <v>2025</v>
      </c>
      <c r="L104" s="278">
        <v>2026</v>
      </c>
      <c r="M104" s="278">
        <v>2027</v>
      </c>
      <c r="N104" s="278">
        <v>2028</v>
      </c>
      <c r="O104" s="277">
        <v>2029</v>
      </c>
    </row>
    <row r="105" spans="2:15" s="273" customFormat="1" ht="12.75" customHeight="1">
      <c r="B105" s="279" t="s">
        <v>0</v>
      </c>
      <c r="C105" s="280">
        <v>1</v>
      </c>
      <c r="D105" s="280">
        <v>17</v>
      </c>
      <c r="E105" s="280"/>
      <c r="F105" s="280">
        <v>13</v>
      </c>
      <c r="G105" s="280">
        <v>3</v>
      </c>
      <c r="H105" s="280"/>
      <c r="I105" s="281"/>
      <c r="J105" s="281">
        <v>52</v>
      </c>
      <c r="K105" s="281"/>
      <c r="L105" s="281"/>
      <c r="M105" s="281"/>
      <c r="N105" s="281"/>
      <c r="O105" s="280"/>
    </row>
    <row r="106" spans="2:15" s="273" customFormat="1" ht="12.75" customHeight="1">
      <c r="B106" s="249" t="s">
        <v>1</v>
      </c>
      <c r="C106" s="272"/>
      <c r="D106" s="272"/>
      <c r="E106" s="272"/>
      <c r="F106" s="272"/>
      <c r="G106" s="272"/>
      <c r="H106" s="272"/>
      <c r="I106" s="274"/>
      <c r="J106" s="274"/>
      <c r="K106" s="274"/>
      <c r="L106" s="274"/>
      <c r="M106" s="274"/>
      <c r="N106" s="274"/>
      <c r="O106" s="272"/>
    </row>
    <row r="107" spans="2:15" s="273" customFormat="1" ht="12.75" customHeight="1">
      <c r="B107" s="249" t="s">
        <v>6</v>
      </c>
      <c r="C107" s="272">
        <v>8</v>
      </c>
      <c r="D107" s="272"/>
      <c r="E107" s="272">
        <v>1</v>
      </c>
      <c r="F107" s="272"/>
      <c r="G107" s="272"/>
      <c r="H107" s="272"/>
      <c r="I107" s="274">
        <v>1</v>
      </c>
      <c r="J107" s="274">
        <v>8</v>
      </c>
      <c r="K107" s="274"/>
      <c r="L107" s="274"/>
      <c r="M107" s="274"/>
      <c r="N107" s="274"/>
      <c r="O107" s="272"/>
    </row>
    <row r="108" spans="2:15" s="273" customFormat="1" ht="12.75" customHeight="1">
      <c r="B108" s="249" t="s">
        <v>7</v>
      </c>
      <c r="C108" s="272"/>
      <c r="D108" s="272"/>
      <c r="E108" s="272"/>
      <c r="F108" s="272">
        <v>4</v>
      </c>
      <c r="G108" s="272"/>
      <c r="H108" s="272"/>
      <c r="I108" s="274"/>
      <c r="J108" s="274">
        <v>30</v>
      </c>
      <c r="K108" s="274"/>
      <c r="L108" s="274"/>
      <c r="M108" s="274"/>
      <c r="N108" s="274"/>
      <c r="O108" s="272"/>
    </row>
    <row r="109" spans="2:15" s="273" customFormat="1" ht="12.75" customHeight="1">
      <c r="B109" s="249" t="s">
        <v>9</v>
      </c>
      <c r="C109" s="272"/>
      <c r="D109" s="272"/>
      <c r="E109" s="272"/>
      <c r="F109" s="272"/>
      <c r="G109" s="272"/>
      <c r="H109" s="272"/>
      <c r="I109" s="274"/>
      <c r="J109" s="274">
        <v>9</v>
      </c>
      <c r="K109" s="274"/>
      <c r="L109" s="274"/>
      <c r="M109" s="274"/>
      <c r="N109" s="274"/>
      <c r="O109" s="272"/>
    </row>
    <row r="110" spans="2:15" s="273" customFormat="1" ht="12.75" customHeight="1">
      <c r="B110" s="249" t="s">
        <v>8</v>
      </c>
      <c r="C110" s="272">
        <v>2</v>
      </c>
      <c r="D110" s="272">
        <v>5</v>
      </c>
      <c r="E110" s="272">
        <v>1</v>
      </c>
      <c r="F110" s="272"/>
      <c r="G110" s="272">
        <v>1</v>
      </c>
      <c r="H110" s="272"/>
      <c r="I110" s="274">
        <v>4</v>
      </c>
      <c r="J110" s="274">
        <v>10</v>
      </c>
      <c r="K110" s="274"/>
      <c r="L110" s="274"/>
      <c r="M110" s="274"/>
      <c r="N110" s="274"/>
      <c r="O110" s="272"/>
    </row>
    <row r="111" spans="2:15" s="273" customFormat="1" ht="12.75" customHeight="1">
      <c r="B111" s="249" t="s">
        <v>10</v>
      </c>
      <c r="C111" s="256"/>
      <c r="D111" s="256"/>
      <c r="E111" s="256"/>
      <c r="F111" s="256"/>
      <c r="G111" s="256"/>
      <c r="H111" s="256"/>
      <c r="I111" s="258"/>
      <c r="J111" s="258"/>
      <c r="K111" s="258"/>
      <c r="L111" s="258"/>
      <c r="M111" s="258"/>
      <c r="N111" s="258"/>
      <c r="O111" s="256"/>
    </row>
    <row r="112" spans="2:15" s="273" customFormat="1" ht="12.75" customHeight="1">
      <c r="B112" s="249" t="s">
        <v>11</v>
      </c>
      <c r="C112" s="256">
        <v>1</v>
      </c>
      <c r="D112" s="256"/>
      <c r="E112" s="256"/>
      <c r="F112" s="256"/>
      <c r="G112" s="256"/>
      <c r="H112" s="256"/>
      <c r="I112" s="258"/>
      <c r="J112" s="258"/>
      <c r="K112" s="258"/>
      <c r="L112" s="258"/>
      <c r="M112" s="258"/>
      <c r="N112" s="258"/>
      <c r="O112" s="256"/>
    </row>
    <row r="113" spans="1:18" s="273" customFormat="1" ht="12.75" customHeight="1" thickBot="1">
      <c r="B113" s="275" t="s">
        <v>12</v>
      </c>
      <c r="C113" s="260"/>
      <c r="D113" s="260">
        <v>1</v>
      </c>
      <c r="E113" s="260"/>
      <c r="F113" s="260"/>
      <c r="G113" s="260"/>
      <c r="H113" s="260"/>
      <c r="I113" s="268">
        <v>1</v>
      </c>
      <c r="J113" s="268"/>
      <c r="K113" s="268"/>
      <c r="L113" s="268"/>
      <c r="M113" s="268"/>
      <c r="N113" s="268"/>
      <c r="O113" s="260"/>
    </row>
    <row r="114" spans="1:18" s="218" customFormat="1" ht="12.75" customHeight="1">
      <c r="B114" s="383" t="s">
        <v>36</v>
      </c>
      <c r="C114" s="440">
        <f t="shared" ref="C114:H114" si="8">SUM(C105:C113)</f>
        <v>12</v>
      </c>
      <c r="D114" s="393">
        <f t="shared" si="8"/>
        <v>23</v>
      </c>
      <c r="E114" s="393">
        <f t="shared" si="8"/>
        <v>2</v>
      </c>
      <c r="F114" s="393">
        <f t="shared" si="8"/>
        <v>17</v>
      </c>
      <c r="G114" s="393">
        <f t="shared" si="8"/>
        <v>4</v>
      </c>
      <c r="H114" s="393">
        <f t="shared" si="8"/>
        <v>0</v>
      </c>
      <c r="I114" s="393">
        <f t="shared" ref="I114:J114" si="9">SUM(I105:I113)</f>
        <v>6</v>
      </c>
      <c r="J114" s="393">
        <f t="shared" si="9"/>
        <v>109</v>
      </c>
      <c r="K114" s="393">
        <f t="shared" ref="K114" si="10">SUM(K105:K113)</f>
        <v>0</v>
      </c>
      <c r="L114" s="393">
        <f t="shared" ref="L114:N114" si="11">SUM(L105:L113)</f>
        <v>0</v>
      </c>
      <c r="M114" s="393">
        <f t="shared" si="11"/>
        <v>0</v>
      </c>
      <c r="N114" s="393">
        <f t="shared" si="11"/>
        <v>0</v>
      </c>
      <c r="O114" s="445">
        <f t="shared" ref="O114" si="12">SUM(O105:O113)</f>
        <v>0</v>
      </c>
    </row>
    <row r="115" spans="1:18" s="218" customFormat="1" ht="12.75" customHeight="1" thickBot="1">
      <c r="B115" s="385"/>
      <c r="C115" s="441"/>
      <c r="D115" s="394"/>
      <c r="E115" s="394"/>
      <c r="F115" s="394"/>
      <c r="G115" s="394"/>
      <c r="H115" s="394"/>
      <c r="I115" s="394"/>
      <c r="J115" s="394"/>
      <c r="K115" s="394"/>
      <c r="L115" s="394"/>
      <c r="M115" s="394"/>
      <c r="N115" s="394"/>
      <c r="O115" s="446"/>
    </row>
    <row r="116" spans="1:18" s="218" customFormat="1" ht="12.75" customHeight="1">
      <c r="B116" s="383" t="s">
        <v>37</v>
      </c>
      <c r="C116" s="383">
        <f>C88+D88+E88+F88+G88+H88+I88+J88+K88+L88+M88+N88+O88+C101+D101+E101+F101+G101+H101+I101+J101+K101+L101+M101+N101+O101+C114+D114+E114+F114+G114+H114+O114+I114+J114+K114+L114+M114+N114</f>
        <v>212</v>
      </c>
      <c r="D116" s="409"/>
    </row>
    <row r="117" spans="1:18" s="218" customFormat="1" ht="12.75" customHeight="1" thickBot="1">
      <c r="B117" s="385"/>
      <c r="C117" s="385"/>
      <c r="D117" s="410"/>
    </row>
    <row r="118" spans="1:18" s="218" customFormat="1" ht="12.75" customHeight="1">
      <c r="B118" s="8"/>
      <c r="C118" s="8"/>
      <c r="D118" s="8"/>
      <c r="O118" s="400" t="s">
        <v>46</v>
      </c>
      <c r="P118" s="401"/>
      <c r="Q118" s="401"/>
    </row>
    <row r="119" spans="1:18" s="218" customFormat="1" ht="12.75" customHeight="1" thickBot="1">
      <c r="B119" s="8"/>
      <c r="C119" s="8"/>
      <c r="D119" s="8"/>
      <c r="O119" s="400" t="s">
        <v>146</v>
      </c>
      <c r="P119" s="401"/>
      <c r="Q119" s="401"/>
    </row>
    <row r="120" spans="1:18" s="218" customFormat="1" ht="12.75" customHeight="1" thickBot="1">
      <c r="B120" s="8"/>
      <c r="C120" s="8"/>
      <c r="D120" s="8"/>
      <c r="M120" s="404" t="s">
        <v>34</v>
      </c>
      <c r="N120" s="405"/>
      <c r="O120" s="405" t="s">
        <v>35</v>
      </c>
    </row>
    <row r="121" spans="1:18" s="218" customFormat="1" ht="12.75" customHeight="1" thickBot="1">
      <c r="A121" s="230" t="s">
        <v>14</v>
      </c>
      <c r="B121" s="231" t="s">
        <v>145</v>
      </c>
      <c r="C121" s="5"/>
      <c r="M121" s="406"/>
      <c r="N121" s="407"/>
      <c r="O121" s="407"/>
    </row>
    <row r="122" spans="1:18" s="218" customFormat="1" ht="12.75" customHeight="1">
      <c r="A122" s="216" t="s">
        <v>0</v>
      </c>
      <c r="B122" s="217">
        <v>4.3</v>
      </c>
      <c r="C122" s="365" t="s">
        <v>45</v>
      </c>
      <c r="D122" s="365"/>
      <c r="E122" s="365"/>
      <c r="F122" s="365"/>
      <c r="G122" s="365"/>
      <c r="H122" s="365"/>
      <c r="I122" s="411" t="s">
        <v>0</v>
      </c>
      <c r="J122" s="412"/>
      <c r="K122" s="412"/>
      <c r="L122" s="457"/>
      <c r="M122" s="402">
        <f>((M149*M148)+(N149*N148)+(C162*C161)+(D162*D161)+(F162*F161)+(G162*G161)+(J162*J161))/105</f>
        <v>2020.695238095238</v>
      </c>
      <c r="N122" s="403"/>
      <c r="O122" s="245">
        <f>2025-M122</f>
        <v>4.3047619047620174</v>
      </c>
      <c r="R122" s="218">
        <v>105</v>
      </c>
    </row>
    <row r="123" spans="1:18" s="218" customFormat="1" ht="12.75" customHeight="1">
      <c r="A123" s="219" t="s">
        <v>1</v>
      </c>
      <c r="B123" s="220">
        <v>0</v>
      </c>
      <c r="C123" s="368"/>
      <c r="D123" s="368"/>
      <c r="E123" s="368"/>
      <c r="F123" s="368"/>
      <c r="G123" s="368"/>
      <c r="H123" s="368"/>
      <c r="I123" s="379" t="s">
        <v>1</v>
      </c>
      <c r="J123" s="380"/>
      <c r="K123" s="380"/>
      <c r="L123" s="408"/>
      <c r="M123" s="356">
        <f>((G150*G148)+(O150*O148))/2</f>
        <v>0</v>
      </c>
      <c r="N123" s="357"/>
      <c r="O123" s="245">
        <v>0</v>
      </c>
      <c r="R123" s="218">
        <v>0</v>
      </c>
    </row>
    <row r="124" spans="1:18" s="218" customFormat="1" ht="12.75" customHeight="1">
      <c r="A124" s="219" t="s">
        <v>6</v>
      </c>
      <c r="B124" s="220">
        <v>5.6</v>
      </c>
      <c r="C124" s="368"/>
      <c r="D124" s="368"/>
      <c r="E124" s="368"/>
      <c r="F124" s="368"/>
      <c r="G124" s="368"/>
      <c r="H124" s="368"/>
      <c r="I124" s="379" t="s">
        <v>6</v>
      </c>
      <c r="J124" s="380"/>
      <c r="K124" s="380"/>
      <c r="L124" s="408"/>
      <c r="M124" s="356">
        <f>((N151*N148)+(O151*O148)+(C164*C161)+(E164*E161)+(I164*I161)+(J164*J161))/23</f>
        <v>2019.391304347826</v>
      </c>
      <c r="N124" s="357"/>
      <c r="O124" s="245">
        <f t="shared" ref="O124:O130" si="13">2025-M124</f>
        <v>5.6086956521739921</v>
      </c>
      <c r="R124" s="218">
        <v>23</v>
      </c>
    </row>
    <row r="125" spans="1:18" s="218" customFormat="1" ht="12.75" customHeight="1">
      <c r="A125" s="219" t="s">
        <v>7</v>
      </c>
      <c r="B125" s="220">
        <v>3.1</v>
      </c>
      <c r="C125" s="368"/>
      <c r="D125" s="368"/>
      <c r="E125" s="368"/>
      <c r="F125" s="368"/>
      <c r="G125" s="368"/>
      <c r="H125" s="368"/>
      <c r="I125" s="379" t="s">
        <v>7</v>
      </c>
      <c r="J125" s="380"/>
      <c r="K125" s="380"/>
      <c r="L125" s="408"/>
      <c r="M125" s="356">
        <f>((M152*M148)+(N152*N148)+(F165*F161)+(J165*J161))/42</f>
        <v>2021.8809523809523</v>
      </c>
      <c r="N125" s="357"/>
      <c r="O125" s="245">
        <f t="shared" si="13"/>
        <v>3.1190476190477057</v>
      </c>
      <c r="R125" s="218">
        <v>42</v>
      </c>
    </row>
    <row r="126" spans="1:18" s="218" customFormat="1" ht="12.75" customHeight="1">
      <c r="A126" s="219" t="s">
        <v>9</v>
      </c>
      <c r="B126" s="220">
        <v>1</v>
      </c>
      <c r="C126" s="368"/>
      <c r="D126" s="368"/>
      <c r="E126" s="368"/>
      <c r="F126" s="368"/>
      <c r="G126" s="368"/>
      <c r="H126" s="368"/>
      <c r="I126" s="379" t="s">
        <v>9</v>
      </c>
      <c r="J126" s="380"/>
      <c r="K126" s="380"/>
      <c r="L126" s="408"/>
      <c r="M126" s="356">
        <f>(J166*J161)/9</f>
        <v>2024</v>
      </c>
      <c r="N126" s="357"/>
      <c r="O126" s="245">
        <f t="shared" si="13"/>
        <v>1</v>
      </c>
      <c r="R126" s="218">
        <v>9</v>
      </c>
    </row>
    <row r="127" spans="1:18" s="218" customFormat="1" ht="12.75" customHeight="1">
      <c r="A127" s="219" t="s">
        <v>8</v>
      </c>
      <c r="B127" s="220">
        <v>4.5999999999999996</v>
      </c>
      <c r="C127" s="368"/>
      <c r="D127" s="368"/>
      <c r="E127" s="368"/>
      <c r="F127" s="368"/>
      <c r="G127" s="368"/>
      <c r="H127" s="368"/>
      <c r="I127" s="379" t="s">
        <v>8</v>
      </c>
      <c r="J127" s="380"/>
      <c r="K127" s="380"/>
      <c r="L127" s="408"/>
      <c r="M127" s="356">
        <f>((N154*N148)+(C167*C161)+(D167*D161)+(E167*E161)+(G167*G161)+(I167*I161)+(J167*J161))/28</f>
        <v>2020.3928571428571</v>
      </c>
      <c r="N127" s="357"/>
      <c r="O127" s="245">
        <f t="shared" si="13"/>
        <v>4.6071428571428896</v>
      </c>
      <c r="R127" s="218">
        <v>28</v>
      </c>
    </row>
    <row r="128" spans="1:18" s="218" customFormat="1" ht="12.75" customHeight="1">
      <c r="A128" s="219" t="s">
        <v>10</v>
      </c>
      <c r="B128" s="220">
        <v>18</v>
      </c>
      <c r="C128" s="368"/>
      <c r="D128" s="368"/>
      <c r="E128" s="368"/>
      <c r="F128" s="368"/>
      <c r="G128" s="368"/>
      <c r="H128" s="368"/>
      <c r="I128" s="379" t="s">
        <v>10</v>
      </c>
      <c r="J128" s="380"/>
      <c r="K128" s="380"/>
      <c r="L128" s="408"/>
      <c r="M128" s="356">
        <f>(F155*F148)/1</f>
        <v>2007</v>
      </c>
      <c r="N128" s="357"/>
      <c r="O128" s="245">
        <f t="shared" si="13"/>
        <v>18</v>
      </c>
      <c r="R128" s="218">
        <v>1</v>
      </c>
    </row>
    <row r="129" spans="1:43" s="218" customFormat="1" ht="12.75" customHeight="1">
      <c r="A129" s="219" t="s">
        <v>11</v>
      </c>
      <c r="B129" s="220">
        <v>8</v>
      </c>
      <c r="C129" s="368"/>
      <c r="D129" s="368"/>
      <c r="E129" s="368"/>
      <c r="F129" s="368"/>
      <c r="G129" s="368"/>
      <c r="H129" s="368"/>
      <c r="I129" s="379" t="s">
        <v>11</v>
      </c>
      <c r="J129" s="380"/>
      <c r="K129" s="380"/>
      <c r="L129" s="408"/>
      <c r="M129" s="356">
        <f>(C169*C161)/1</f>
        <v>2017</v>
      </c>
      <c r="N129" s="357"/>
      <c r="O129" s="245">
        <f t="shared" si="13"/>
        <v>8</v>
      </c>
      <c r="R129" s="218">
        <v>1</v>
      </c>
    </row>
    <row r="130" spans="1:43" s="218" customFormat="1" ht="12.75" customHeight="1" thickBot="1">
      <c r="A130" s="221" t="s">
        <v>12</v>
      </c>
      <c r="B130" s="222">
        <v>6.3</v>
      </c>
      <c r="C130" s="371"/>
      <c r="D130" s="371"/>
      <c r="E130" s="371"/>
      <c r="F130" s="371"/>
      <c r="G130" s="371"/>
      <c r="H130" s="371"/>
      <c r="I130" s="485" t="s">
        <v>12</v>
      </c>
      <c r="J130" s="486"/>
      <c r="K130" s="486"/>
      <c r="L130" s="487"/>
      <c r="M130" s="358">
        <f>((N157*N148)+(D170*D161)+(I170*I161))/3</f>
        <v>2018.6666666666667</v>
      </c>
      <c r="N130" s="359"/>
      <c r="O130" s="243">
        <f t="shared" si="13"/>
        <v>6.3333333333332575</v>
      </c>
      <c r="R130" s="218">
        <v>3</v>
      </c>
    </row>
    <row r="131" spans="1:43" s="218" customFormat="1" ht="12.75" customHeight="1">
      <c r="A131" s="449" t="s">
        <v>38</v>
      </c>
      <c r="B131" s="453">
        <f>(B122+B123+B124+B125+B126+B127+B128+B129+B130)/8</f>
        <v>6.3624999999999989</v>
      </c>
      <c r="C131" s="12"/>
      <c r="D131" s="12"/>
      <c r="E131" s="12"/>
      <c r="F131" s="12"/>
      <c r="G131" s="12"/>
      <c r="H131" s="12"/>
      <c r="I131" s="383" t="s">
        <v>36</v>
      </c>
      <c r="J131" s="384"/>
      <c r="K131" s="384"/>
      <c r="L131" s="409"/>
      <c r="M131" s="483">
        <f>(SUM(M122:M130))/8</f>
        <v>2018.6283773291925</v>
      </c>
      <c r="N131" s="484"/>
      <c r="O131" s="453">
        <f>SUM(O122:O130)/8</f>
        <v>6.3716226708074828</v>
      </c>
      <c r="R131" s="218">
        <v>212</v>
      </c>
    </row>
    <row r="132" spans="1:43" s="218" customFormat="1" ht="13.5" customHeight="1" thickBot="1">
      <c r="A132" s="450"/>
      <c r="B132" s="454"/>
      <c r="C132" s="12"/>
      <c r="D132" s="12"/>
      <c r="E132" s="12"/>
      <c r="F132" s="12"/>
      <c r="G132" s="12"/>
      <c r="H132" s="12"/>
      <c r="I132" s="385"/>
      <c r="J132" s="386"/>
      <c r="K132" s="386"/>
      <c r="L132" s="410"/>
      <c r="M132" s="362"/>
      <c r="N132" s="363"/>
      <c r="O132" s="454"/>
    </row>
    <row r="133" spans="1:43" s="218" customFormat="1" ht="13.5" thickBot="1"/>
    <row r="134" spans="1:43" s="218" customFormat="1" ht="13.5" customHeight="1" thickBot="1">
      <c r="C134" s="442" t="s">
        <v>143</v>
      </c>
      <c r="D134" s="443"/>
      <c r="E134" s="443"/>
      <c r="F134" s="443"/>
      <c r="G134" s="443"/>
      <c r="H134" s="443"/>
      <c r="I134" s="443"/>
      <c r="J134" s="443"/>
      <c r="K134" s="443"/>
      <c r="L134" s="443"/>
      <c r="M134" s="443"/>
      <c r="N134" s="443"/>
      <c r="O134" s="444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  <c r="AA134" s="235"/>
      <c r="AB134" s="235"/>
      <c r="AC134" s="235"/>
      <c r="AD134" s="235"/>
      <c r="AE134" s="235"/>
      <c r="AF134" s="235"/>
      <c r="AG134" s="235"/>
      <c r="AH134" s="235"/>
      <c r="AI134" s="235"/>
      <c r="AJ134" s="235"/>
      <c r="AK134" s="235"/>
      <c r="AL134" s="235"/>
      <c r="AM134" s="235"/>
      <c r="AN134" s="235"/>
      <c r="AO134" s="235"/>
      <c r="AP134" s="5"/>
      <c r="AQ134" s="5"/>
    </row>
    <row r="135" spans="1:43" s="218" customFormat="1" ht="13.5" thickBot="1">
      <c r="C135" s="238">
        <v>1991</v>
      </c>
      <c r="D135" s="238">
        <v>1992</v>
      </c>
      <c r="E135" s="238">
        <v>1993</v>
      </c>
      <c r="F135" s="238">
        <v>1994</v>
      </c>
      <c r="G135" s="238">
        <v>1995</v>
      </c>
      <c r="H135" s="238">
        <v>1996</v>
      </c>
      <c r="I135" s="238">
        <v>1997</v>
      </c>
      <c r="J135" s="238">
        <v>1998</v>
      </c>
      <c r="K135" s="238">
        <v>1999</v>
      </c>
      <c r="L135" s="238">
        <v>2000</v>
      </c>
      <c r="M135" s="238">
        <v>2001</v>
      </c>
      <c r="N135" s="238">
        <v>2002</v>
      </c>
      <c r="O135" s="238">
        <v>2003</v>
      </c>
    </row>
    <row r="136" spans="1:43" s="218" customFormat="1">
      <c r="B136" s="216" t="s">
        <v>0</v>
      </c>
      <c r="C136" s="239"/>
      <c r="D136" s="239"/>
      <c r="E136" s="239"/>
      <c r="F136" s="239"/>
      <c r="G136" s="239"/>
      <c r="H136" s="239"/>
      <c r="I136" s="239"/>
      <c r="J136" s="239"/>
      <c r="K136" s="239"/>
      <c r="L136" s="239"/>
      <c r="M136" s="239"/>
      <c r="N136" s="239"/>
      <c r="O136" s="239"/>
    </row>
    <row r="137" spans="1:43" s="218" customFormat="1">
      <c r="B137" s="219" t="s">
        <v>1</v>
      </c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</row>
    <row r="138" spans="1:43" s="218" customFormat="1">
      <c r="B138" s="219" t="s">
        <v>6</v>
      </c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</row>
    <row r="139" spans="1:43" s="218" customFormat="1">
      <c r="B139" s="219" t="s">
        <v>7</v>
      </c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</row>
    <row r="140" spans="1:43" s="218" customFormat="1">
      <c r="B140" s="219" t="s">
        <v>9</v>
      </c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</row>
    <row r="141" spans="1:43" s="218" customFormat="1">
      <c r="B141" s="219" t="s">
        <v>8</v>
      </c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</row>
    <row r="142" spans="1:43" s="218" customFormat="1">
      <c r="B142" s="219" t="s">
        <v>10</v>
      </c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</row>
    <row r="143" spans="1:43" s="218" customFormat="1">
      <c r="B143" s="219" t="s">
        <v>11</v>
      </c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</row>
    <row r="144" spans="1:43" s="218" customFormat="1" ht="13.5" thickBot="1">
      <c r="B144" s="241" t="s">
        <v>12</v>
      </c>
      <c r="C144" s="242"/>
      <c r="D144" s="242"/>
      <c r="E144" s="242"/>
      <c r="F144" s="242"/>
      <c r="G144" s="242"/>
      <c r="H144" s="242"/>
      <c r="I144" s="242"/>
      <c r="J144" s="242"/>
      <c r="K144" s="242"/>
      <c r="L144" s="242"/>
      <c r="M144" s="242"/>
      <c r="N144" s="242"/>
      <c r="O144" s="242"/>
    </row>
    <row r="145" spans="2:42" s="218" customFormat="1" ht="12.75" customHeight="1">
      <c r="B145" s="383" t="s">
        <v>36</v>
      </c>
      <c r="C145" s="440">
        <f>SUM(C136:C144)</f>
        <v>0</v>
      </c>
      <c r="D145" s="393">
        <f>SUM(D136:D144)</f>
        <v>0</v>
      </c>
      <c r="E145" s="393">
        <f t="shared" ref="E145:O145" si="14">SUM(E136:E144)</f>
        <v>0</v>
      </c>
      <c r="F145" s="393">
        <f t="shared" si="14"/>
        <v>0</v>
      </c>
      <c r="G145" s="393">
        <f t="shared" si="14"/>
        <v>0</v>
      </c>
      <c r="H145" s="393">
        <f t="shared" si="14"/>
        <v>0</v>
      </c>
      <c r="I145" s="393">
        <f t="shared" si="14"/>
        <v>0</v>
      </c>
      <c r="J145" s="393">
        <f t="shared" si="14"/>
        <v>0</v>
      </c>
      <c r="K145" s="393">
        <f t="shared" si="14"/>
        <v>0</v>
      </c>
      <c r="L145" s="393">
        <f t="shared" si="14"/>
        <v>0</v>
      </c>
      <c r="M145" s="393">
        <f t="shared" si="14"/>
        <v>0</v>
      </c>
      <c r="N145" s="393">
        <f t="shared" si="14"/>
        <v>0</v>
      </c>
      <c r="O145" s="445">
        <f t="shared" si="14"/>
        <v>0</v>
      </c>
    </row>
    <row r="146" spans="2:42" s="218" customFormat="1" ht="13.5" customHeight="1" thickBot="1">
      <c r="B146" s="385"/>
      <c r="C146" s="441"/>
      <c r="D146" s="394"/>
      <c r="E146" s="394"/>
      <c r="F146" s="394"/>
      <c r="G146" s="394"/>
      <c r="H146" s="394"/>
      <c r="I146" s="394"/>
      <c r="J146" s="394"/>
      <c r="K146" s="394"/>
      <c r="L146" s="394"/>
      <c r="M146" s="394"/>
      <c r="N146" s="394"/>
      <c r="O146" s="446"/>
    </row>
    <row r="147" spans="2:42" s="218" customFormat="1" ht="12.75" customHeight="1" thickBot="1">
      <c r="C147" s="442" t="s">
        <v>143</v>
      </c>
      <c r="D147" s="443"/>
      <c r="E147" s="443"/>
      <c r="F147" s="443"/>
      <c r="G147" s="443"/>
      <c r="H147" s="443"/>
      <c r="I147" s="443"/>
      <c r="J147" s="443"/>
      <c r="K147" s="443"/>
      <c r="L147" s="443"/>
      <c r="M147" s="443"/>
      <c r="N147" s="443"/>
      <c r="O147" s="444"/>
    </row>
    <row r="148" spans="2:42" s="218" customFormat="1" ht="13.5" customHeight="1" thickBot="1">
      <c r="C148" s="238">
        <v>2004</v>
      </c>
      <c r="D148" s="238">
        <v>2005</v>
      </c>
      <c r="E148" s="238">
        <v>2006</v>
      </c>
      <c r="F148" s="238">
        <v>2007</v>
      </c>
      <c r="G148" s="238">
        <v>2008</v>
      </c>
      <c r="H148" s="238">
        <v>2009</v>
      </c>
      <c r="I148" s="238">
        <v>2010</v>
      </c>
      <c r="J148" s="238">
        <v>2011</v>
      </c>
      <c r="K148" s="238">
        <v>2012</v>
      </c>
      <c r="L148" s="238">
        <v>2013</v>
      </c>
      <c r="M148" s="238">
        <v>2014</v>
      </c>
      <c r="N148" s="238">
        <v>2015</v>
      </c>
      <c r="O148" s="238">
        <v>2016</v>
      </c>
    </row>
    <row r="149" spans="2:42" s="218" customFormat="1">
      <c r="B149" s="216" t="s">
        <v>0</v>
      </c>
      <c r="C149" s="239"/>
      <c r="D149" s="239"/>
      <c r="E149" s="239"/>
      <c r="F149" s="239"/>
      <c r="G149" s="239"/>
      <c r="H149" s="239"/>
      <c r="I149" s="239"/>
      <c r="J149" s="239"/>
      <c r="K149" s="239"/>
      <c r="L149" s="239"/>
      <c r="M149" s="239">
        <v>6</v>
      </c>
      <c r="N149" s="239">
        <v>13</v>
      </c>
      <c r="O149" s="239"/>
      <c r="AK149" s="5"/>
      <c r="AL149" s="5"/>
      <c r="AM149" s="5"/>
      <c r="AN149" s="5"/>
      <c r="AO149" s="5"/>
      <c r="AP149" s="5"/>
    </row>
    <row r="150" spans="2:42" s="218" customFormat="1">
      <c r="B150" s="219" t="s">
        <v>1</v>
      </c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AK150" s="5"/>
      <c r="AL150" s="5"/>
      <c r="AM150" s="5"/>
      <c r="AN150" s="5"/>
      <c r="AO150" s="5"/>
      <c r="AP150" s="5"/>
    </row>
    <row r="151" spans="2:42" s="218" customFormat="1">
      <c r="B151" s="219" t="s">
        <v>6</v>
      </c>
      <c r="C151" s="272"/>
      <c r="D151" s="272"/>
      <c r="E151" s="272"/>
      <c r="F151" s="272"/>
      <c r="G151" s="272"/>
      <c r="H151" s="272"/>
      <c r="I151" s="272"/>
      <c r="J151" s="272"/>
      <c r="K151" s="272"/>
      <c r="L151" s="272"/>
      <c r="M151" s="272"/>
      <c r="N151" s="272">
        <v>4</v>
      </c>
      <c r="O151" s="272">
        <v>1</v>
      </c>
      <c r="AK151" s="5"/>
      <c r="AL151" s="5"/>
      <c r="AM151" s="5"/>
      <c r="AN151" s="5"/>
      <c r="AO151" s="5"/>
      <c r="AP151" s="5"/>
    </row>
    <row r="152" spans="2:42" s="218" customFormat="1">
      <c r="B152" s="219" t="s">
        <v>7</v>
      </c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>
        <v>1</v>
      </c>
      <c r="N152" s="272">
        <v>7</v>
      </c>
      <c r="O152" s="272"/>
      <c r="AK152" s="5"/>
      <c r="AL152" s="5"/>
      <c r="AM152" s="5"/>
      <c r="AN152" s="5"/>
      <c r="AO152" s="5"/>
      <c r="AP152" s="5"/>
    </row>
    <row r="153" spans="2:42" s="218" customFormat="1">
      <c r="B153" s="219" t="s">
        <v>9</v>
      </c>
      <c r="C153" s="272"/>
      <c r="D153" s="272"/>
      <c r="E153" s="272"/>
      <c r="F153" s="272"/>
      <c r="G153" s="272"/>
      <c r="H153" s="272"/>
      <c r="I153" s="272"/>
      <c r="J153" s="272"/>
      <c r="K153" s="272"/>
      <c r="L153" s="272"/>
      <c r="M153" s="272"/>
      <c r="N153" s="272"/>
      <c r="O153" s="272"/>
      <c r="AK153" s="5"/>
      <c r="AL153" s="5"/>
      <c r="AM153" s="5"/>
      <c r="AN153" s="5"/>
      <c r="AO153" s="5"/>
      <c r="AP153" s="5"/>
    </row>
    <row r="154" spans="2:42" s="218" customFormat="1">
      <c r="B154" s="219" t="s">
        <v>8</v>
      </c>
      <c r="C154" s="272"/>
      <c r="D154" s="272"/>
      <c r="E154" s="272"/>
      <c r="F154" s="272"/>
      <c r="G154" s="272"/>
      <c r="H154" s="272"/>
      <c r="I154" s="272"/>
      <c r="J154" s="272"/>
      <c r="K154" s="272"/>
      <c r="L154" s="272"/>
      <c r="M154" s="272"/>
      <c r="N154" s="272">
        <v>5</v>
      </c>
      <c r="O154" s="272"/>
      <c r="AK154" s="5"/>
      <c r="AL154" s="5"/>
      <c r="AM154" s="5"/>
      <c r="AN154" s="5"/>
      <c r="AO154" s="5"/>
      <c r="AP154" s="5"/>
    </row>
    <row r="155" spans="2:42" s="218" customFormat="1">
      <c r="B155" s="219" t="s">
        <v>10</v>
      </c>
      <c r="C155" s="256"/>
      <c r="D155" s="256"/>
      <c r="E155" s="256"/>
      <c r="F155" s="256">
        <v>1</v>
      </c>
      <c r="G155" s="256"/>
      <c r="H155" s="256"/>
      <c r="I155" s="256"/>
      <c r="J155" s="256"/>
      <c r="K155" s="256"/>
      <c r="L155" s="256"/>
      <c r="M155" s="256"/>
      <c r="N155" s="256"/>
      <c r="O155" s="256"/>
      <c r="AK155" s="5"/>
      <c r="AL155" s="5"/>
      <c r="AM155" s="5"/>
      <c r="AN155" s="5"/>
      <c r="AO155" s="5"/>
      <c r="AP155" s="5"/>
    </row>
    <row r="156" spans="2:42" s="218" customFormat="1">
      <c r="B156" s="219" t="s">
        <v>11</v>
      </c>
      <c r="C156" s="256"/>
      <c r="D156" s="256"/>
      <c r="E156" s="256"/>
      <c r="F156" s="256"/>
      <c r="G156" s="256"/>
      <c r="H156" s="256"/>
      <c r="I156" s="256"/>
      <c r="J156" s="256"/>
      <c r="K156" s="256"/>
      <c r="L156" s="256"/>
      <c r="M156" s="256"/>
      <c r="N156" s="256"/>
      <c r="O156" s="256"/>
      <c r="AK156" s="5"/>
      <c r="AL156" s="5"/>
      <c r="AM156" s="5"/>
      <c r="AN156" s="5"/>
      <c r="AO156" s="5"/>
      <c r="AP156" s="5"/>
    </row>
    <row r="157" spans="2:42" s="218" customFormat="1" ht="13.5" thickBot="1">
      <c r="B157" s="241" t="s">
        <v>12</v>
      </c>
      <c r="C157" s="260"/>
      <c r="D157" s="260"/>
      <c r="E157" s="260"/>
      <c r="F157" s="260"/>
      <c r="G157" s="260"/>
      <c r="H157" s="260"/>
      <c r="I157" s="260"/>
      <c r="J157" s="260"/>
      <c r="K157" s="260"/>
      <c r="L157" s="260"/>
      <c r="M157" s="260"/>
      <c r="N157" s="260">
        <v>1</v>
      </c>
      <c r="O157" s="260"/>
      <c r="AK157" s="5"/>
      <c r="AL157" s="5"/>
      <c r="AM157" s="5"/>
      <c r="AN157" s="5"/>
      <c r="AO157" s="5"/>
      <c r="AP157" s="5"/>
    </row>
    <row r="158" spans="2:42" s="218" customFormat="1" ht="12.75" customHeight="1">
      <c r="B158" s="383" t="s">
        <v>36</v>
      </c>
      <c r="C158" s="447">
        <f t="shared" ref="C158:O158" si="15">SUM(C149:C157)</f>
        <v>0</v>
      </c>
      <c r="D158" s="436">
        <f t="shared" si="15"/>
        <v>0</v>
      </c>
      <c r="E158" s="436">
        <f t="shared" si="15"/>
        <v>0</v>
      </c>
      <c r="F158" s="436">
        <f t="shared" si="15"/>
        <v>1</v>
      </c>
      <c r="G158" s="436">
        <f t="shared" si="15"/>
        <v>0</v>
      </c>
      <c r="H158" s="436">
        <f t="shared" si="15"/>
        <v>0</v>
      </c>
      <c r="I158" s="436">
        <f t="shared" si="15"/>
        <v>0</v>
      </c>
      <c r="J158" s="436">
        <f t="shared" si="15"/>
        <v>0</v>
      </c>
      <c r="K158" s="436">
        <f t="shared" si="15"/>
        <v>0</v>
      </c>
      <c r="L158" s="436">
        <f t="shared" si="15"/>
        <v>0</v>
      </c>
      <c r="M158" s="436">
        <f t="shared" si="15"/>
        <v>7</v>
      </c>
      <c r="N158" s="436">
        <f t="shared" si="15"/>
        <v>30</v>
      </c>
      <c r="O158" s="438">
        <f t="shared" si="15"/>
        <v>1</v>
      </c>
      <c r="AK158" s="5"/>
      <c r="AL158" s="5"/>
      <c r="AM158" s="5"/>
      <c r="AN158" s="5"/>
      <c r="AO158" s="5"/>
      <c r="AP158" s="5"/>
    </row>
    <row r="159" spans="2:42" s="218" customFormat="1" ht="13.5" customHeight="1" thickBot="1">
      <c r="B159" s="385"/>
      <c r="C159" s="448"/>
      <c r="D159" s="437"/>
      <c r="E159" s="437"/>
      <c r="F159" s="437"/>
      <c r="G159" s="437"/>
      <c r="H159" s="437"/>
      <c r="I159" s="437"/>
      <c r="J159" s="437"/>
      <c r="K159" s="437"/>
      <c r="L159" s="437"/>
      <c r="M159" s="437"/>
      <c r="N159" s="437"/>
      <c r="O159" s="439"/>
      <c r="AK159" s="5"/>
      <c r="AL159" s="5"/>
      <c r="AM159" s="5"/>
      <c r="AN159" s="5"/>
      <c r="AO159" s="5"/>
      <c r="AP159" s="5"/>
    </row>
    <row r="160" spans="2:42" s="218" customFormat="1" ht="13.5" thickBot="1">
      <c r="C160" s="395" t="s">
        <v>143</v>
      </c>
      <c r="D160" s="396"/>
      <c r="E160" s="396"/>
      <c r="F160" s="396"/>
      <c r="G160" s="396"/>
      <c r="H160" s="396"/>
      <c r="I160" s="396"/>
      <c r="J160" s="396"/>
      <c r="K160" s="396"/>
      <c r="L160" s="396"/>
      <c r="M160" s="396"/>
      <c r="N160" s="396"/>
      <c r="O160" s="397"/>
      <c r="AK160" s="5"/>
      <c r="AL160" s="5"/>
      <c r="AM160" s="5"/>
      <c r="AN160" s="5"/>
      <c r="AO160" s="5"/>
      <c r="AP160" s="5"/>
    </row>
    <row r="161" spans="2:42" s="218" customFormat="1" ht="13.5" thickBot="1">
      <c r="C161" s="277">
        <v>2017</v>
      </c>
      <c r="D161" s="277">
        <v>2018</v>
      </c>
      <c r="E161" s="277">
        <v>2019</v>
      </c>
      <c r="F161" s="277">
        <v>2020</v>
      </c>
      <c r="G161" s="277">
        <v>2021</v>
      </c>
      <c r="H161" s="277">
        <v>2022</v>
      </c>
      <c r="I161" s="278">
        <v>2023</v>
      </c>
      <c r="J161" s="278">
        <v>2024</v>
      </c>
      <c r="K161" s="278">
        <v>2025</v>
      </c>
      <c r="L161" s="278">
        <v>2026</v>
      </c>
      <c r="M161" s="278">
        <v>2027</v>
      </c>
      <c r="N161" s="278">
        <v>2028</v>
      </c>
      <c r="O161" s="277">
        <v>2029</v>
      </c>
      <c r="AK161" s="5"/>
      <c r="AL161" s="5"/>
      <c r="AM161" s="5"/>
      <c r="AN161" s="5"/>
      <c r="AO161" s="5"/>
      <c r="AP161" s="5"/>
    </row>
    <row r="162" spans="2:42" s="218" customFormat="1">
      <c r="B162" s="216" t="s">
        <v>0</v>
      </c>
      <c r="C162" s="280">
        <v>1</v>
      </c>
      <c r="D162" s="280">
        <v>17</v>
      </c>
      <c r="E162" s="280"/>
      <c r="F162" s="280">
        <v>13</v>
      </c>
      <c r="G162" s="280">
        <v>3</v>
      </c>
      <c r="H162" s="280"/>
      <c r="I162" s="281"/>
      <c r="J162" s="281">
        <v>52</v>
      </c>
      <c r="K162" s="281"/>
      <c r="L162" s="281"/>
      <c r="M162" s="281"/>
      <c r="N162" s="281"/>
      <c r="O162" s="280"/>
      <c r="AK162" s="5"/>
      <c r="AL162" s="5"/>
      <c r="AM162" s="5"/>
      <c r="AN162" s="5"/>
      <c r="AO162" s="5"/>
      <c r="AP162" s="5"/>
    </row>
    <row r="163" spans="2:42" s="218" customFormat="1">
      <c r="B163" s="219" t="s">
        <v>1</v>
      </c>
      <c r="C163" s="272"/>
      <c r="D163" s="272"/>
      <c r="E163" s="272"/>
      <c r="F163" s="272"/>
      <c r="G163" s="272"/>
      <c r="H163" s="272"/>
      <c r="I163" s="274"/>
      <c r="J163" s="274"/>
      <c r="K163" s="274"/>
      <c r="L163" s="274"/>
      <c r="M163" s="274"/>
      <c r="N163" s="274"/>
      <c r="O163" s="272"/>
      <c r="AK163" s="5"/>
      <c r="AL163" s="5"/>
      <c r="AM163" s="5"/>
      <c r="AN163" s="5"/>
      <c r="AO163" s="5"/>
      <c r="AP163" s="5"/>
    </row>
    <row r="164" spans="2:42" s="218" customFormat="1">
      <c r="B164" s="219" t="s">
        <v>6</v>
      </c>
      <c r="C164" s="272">
        <v>8</v>
      </c>
      <c r="D164" s="272"/>
      <c r="E164" s="272">
        <v>1</v>
      </c>
      <c r="F164" s="272"/>
      <c r="G164" s="272"/>
      <c r="H164" s="272"/>
      <c r="I164" s="274">
        <v>1</v>
      </c>
      <c r="J164" s="274">
        <v>8</v>
      </c>
      <c r="K164" s="274"/>
      <c r="L164" s="274"/>
      <c r="M164" s="274"/>
      <c r="N164" s="274"/>
      <c r="O164" s="272"/>
      <c r="AK164" s="5"/>
      <c r="AL164" s="5"/>
      <c r="AM164" s="5"/>
      <c r="AN164" s="5"/>
      <c r="AO164" s="5"/>
      <c r="AP164" s="5"/>
    </row>
    <row r="165" spans="2:42" s="218" customFormat="1">
      <c r="B165" s="219" t="s">
        <v>7</v>
      </c>
      <c r="C165" s="272"/>
      <c r="D165" s="272"/>
      <c r="E165" s="272"/>
      <c r="F165" s="272">
        <v>4</v>
      </c>
      <c r="G165" s="272"/>
      <c r="H165" s="272"/>
      <c r="I165" s="274"/>
      <c r="J165" s="274">
        <v>30</v>
      </c>
      <c r="K165" s="274"/>
      <c r="L165" s="274"/>
      <c r="M165" s="274"/>
      <c r="N165" s="274"/>
      <c r="O165" s="272"/>
      <c r="AK165" s="5"/>
      <c r="AL165" s="5"/>
      <c r="AM165" s="5"/>
      <c r="AN165" s="5"/>
      <c r="AO165" s="5"/>
      <c r="AP165" s="5"/>
    </row>
    <row r="166" spans="2:42" s="218" customFormat="1">
      <c r="B166" s="219" t="s">
        <v>9</v>
      </c>
      <c r="C166" s="272"/>
      <c r="D166" s="272"/>
      <c r="E166" s="272"/>
      <c r="F166" s="272"/>
      <c r="G166" s="272"/>
      <c r="H166" s="272"/>
      <c r="I166" s="274"/>
      <c r="J166" s="274">
        <v>9</v>
      </c>
      <c r="K166" s="274"/>
      <c r="L166" s="274"/>
      <c r="M166" s="274"/>
      <c r="N166" s="274"/>
      <c r="O166" s="272"/>
      <c r="AK166" s="5"/>
      <c r="AL166" s="5"/>
      <c r="AM166" s="5"/>
      <c r="AN166" s="5"/>
      <c r="AO166" s="5"/>
      <c r="AP166" s="5"/>
    </row>
    <row r="167" spans="2:42" s="218" customFormat="1">
      <c r="B167" s="219" t="s">
        <v>8</v>
      </c>
      <c r="C167" s="272">
        <v>2</v>
      </c>
      <c r="D167" s="272">
        <v>5</v>
      </c>
      <c r="E167" s="272">
        <v>1</v>
      </c>
      <c r="F167" s="272"/>
      <c r="G167" s="272">
        <v>1</v>
      </c>
      <c r="H167" s="272"/>
      <c r="I167" s="274">
        <v>4</v>
      </c>
      <c r="J167" s="274">
        <v>10</v>
      </c>
      <c r="K167" s="274"/>
      <c r="L167" s="274"/>
      <c r="M167" s="274"/>
      <c r="N167" s="274"/>
      <c r="O167" s="272"/>
      <c r="AK167" s="5"/>
      <c r="AL167" s="5"/>
      <c r="AM167" s="5"/>
      <c r="AN167" s="5"/>
      <c r="AO167" s="5"/>
      <c r="AP167" s="5"/>
    </row>
    <row r="168" spans="2:42" s="218" customFormat="1">
      <c r="B168" s="219" t="s">
        <v>10</v>
      </c>
      <c r="C168" s="256"/>
      <c r="D168" s="256"/>
      <c r="E168" s="256"/>
      <c r="F168" s="256"/>
      <c r="G168" s="256"/>
      <c r="H168" s="256"/>
      <c r="I168" s="258"/>
      <c r="J168" s="258"/>
      <c r="K168" s="258"/>
      <c r="L168" s="258"/>
      <c r="M168" s="258"/>
      <c r="N168" s="258"/>
      <c r="O168" s="256"/>
      <c r="AK168" s="5"/>
      <c r="AL168" s="5"/>
      <c r="AM168" s="5"/>
      <c r="AN168" s="5"/>
      <c r="AO168" s="5"/>
      <c r="AP168" s="5"/>
    </row>
    <row r="169" spans="2:42" s="218" customFormat="1">
      <c r="B169" s="219" t="s">
        <v>11</v>
      </c>
      <c r="C169" s="256">
        <v>1</v>
      </c>
      <c r="D169" s="256"/>
      <c r="E169" s="256"/>
      <c r="F169" s="256"/>
      <c r="G169" s="256"/>
      <c r="H169" s="256"/>
      <c r="I169" s="258"/>
      <c r="J169" s="258"/>
      <c r="K169" s="258"/>
      <c r="L169" s="258"/>
      <c r="M169" s="258"/>
      <c r="N169" s="258"/>
      <c r="O169" s="256"/>
      <c r="AK169" s="5"/>
      <c r="AL169" s="5"/>
      <c r="AM169" s="5"/>
      <c r="AN169" s="5"/>
      <c r="AO169" s="5"/>
      <c r="AP169" s="5"/>
    </row>
    <row r="170" spans="2:42" s="218" customFormat="1" ht="13.5" thickBot="1">
      <c r="B170" s="241" t="s">
        <v>12</v>
      </c>
      <c r="C170" s="260"/>
      <c r="D170" s="260">
        <v>1</v>
      </c>
      <c r="E170" s="260"/>
      <c r="F170" s="260"/>
      <c r="G170" s="260"/>
      <c r="H170" s="260"/>
      <c r="I170" s="268">
        <v>1</v>
      </c>
      <c r="J170" s="268"/>
      <c r="K170" s="268"/>
      <c r="L170" s="268"/>
      <c r="M170" s="268"/>
      <c r="N170" s="268"/>
      <c r="O170" s="260"/>
      <c r="AK170" s="5"/>
      <c r="AL170" s="5"/>
      <c r="AM170" s="5"/>
      <c r="AN170" s="5"/>
      <c r="AO170" s="5"/>
      <c r="AP170" s="5"/>
    </row>
    <row r="171" spans="2:42" s="218" customFormat="1">
      <c r="B171" s="383" t="s">
        <v>36</v>
      </c>
      <c r="C171" s="440">
        <f t="shared" ref="C171:O171" si="16">SUM(C162:C170)</f>
        <v>12</v>
      </c>
      <c r="D171" s="393">
        <f t="shared" si="16"/>
        <v>23</v>
      </c>
      <c r="E171" s="393">
        <f t="shared" si="16"/>
        <v>2</v>
      </c>
      <c r="F171" s="393">
        <f t="shared" si="16"/>
        <v>17</v>
      </c>
      <c r="G171" s="393">
        <f t="shared" si="16"/>
        <v>4</v>
      </c>
      <c r="H171" s="393">
        <f t="shared" si="16"/>
        <v>0</v>
      </c>
      <c r="I171" s="393">
        <f t="shared" si="16"/>
        <v>6</v>
      </c>
      <c r="J171" s="393">
        <f t="shared" si="16"/>
        <v>109</v>
      </c>
      <c r="K171" s="393">
        <f t="shared" si="16"/>
        <v>0</v>
      </c>
      <c r="L171" s="393">
        <f t="shared" si="16"/>
        <v>0</v>
      </c>
      <c r="M171" s="393">
        <f t="shared" si="16"/>
        <v>0</v>
      </c>
      <c r="N171" s="393">
        <f t="shared" si="16"/>
        <v>0</v>
      </c>
      <c r="O171" s="445">
        <f t="shared" si="16"/>
        <v>0</v>
      </c>
      <c r="AK171" s="5"/>
      <c r="AL171" s="5"/>
      <c r="AM171" s="5"/>
      <c r="AN171" s="5"/>
      <c r="AO171" s="5"/>
      <c r="AP171" s="5"/>
    </row>
    <row r="172" spans="2:42" s="218" customFormat="1" ht="13.5" thickBot="1">
      <c r="B172" s="385"/>
      <c r="C172" s="441"/>
      <c r="D172" s="394"/>
      <c r="E172" s="394"/>
      <c r="F172" s="394"/>
      <c r="G172" s="394"/>
      <c r="H172" s="394"/>
      <c r="I172" s="394"/>
      <c r="J172" s="394"/>
      <c r="K172" s="394"/>
      <c r="L172" s="394"/>
      <c r="M172" s="394"/>
      <c r="N172" s="394"/>
      <c r="O172" s="446"/>
      <c r="AK172" s="5"/>
      <c r="AL172" s="5"/>
      <c r="AM172" s="5"/>
      <c r="AN172" s="5"/>
      <c r="AO172" s="5"/>
      <c r="AP172" s="5"/>
    </row>
    <row r="173" spans="2:42" s="218" customFormat="1">
      <c r="B173" s="383" t="s">
        <v>37</v>
      </c>
      <c r="C173" s="383">
        <f>C145+D145+E145+F145+G145+H145+I145+J145+K145+L145+M145+N145+O145+C158+D158+E158+F158+G158+H158+I158+J158+K158+L158+M158+N158+O158+C171+D171+E171+F171+G171+H171+O171+I171+J171+K171+L171+M171+N171</f>
        <v>212</v>
      </c>
      <c r="D173" s="409"/>
      <c r="AK173" s="5"/>
      <c r="AL173" s="5"/>
      <c r="AM173" s="5"/>
      <c r="AN173" s="5"/>
      <c r="AO173" s="5"/>
      <c r="AP173" s="5"/>
    </row>
    <row r="174" spans="2:42" s="218" customFormat="1" ht="13.5" thickBot="1">
      <c r="B174" s="385"/>
      <c r="C174" s="385"/>
      <c r="D174" s="410"/>
      <c r="AK174" s="5"/>
      <c r="AL174" s="5"/>
      <c r="AM174" s="5"/>
      <c r="AN174" s="5"/>
      <c r="AO174" s="5"/>
      <c r="AP174" s="5"/>
    </row>
    <row r="175" spans="2:42" s="218" customFormat="1" ht="18">
      <c r="B175" s="8"/>
      <c r="C175" s="8"/>
      <c r="D175" s="8"/>
      <c r="AK175" s="5"/>
      <c r="AL175" s="5"/>
      <c r="AM175" s="5"/>
      <c r="AN175" s="5"/>
      <c r="AO175" s="5"/>
      <c r="AP175" s="5"/>
    </row>
    <row r="176" spans="2:42" s="218" customFormat="1">
      <c r="O176" s="400" t="s">
        <v>48</v>
      </c>
      <c r="P176" s="401"/>
      <c r="Q176" s="401"/>
      <c r="AK176" s="5"/>
      <c r="AL176" s="5"/>
      <c r="AM176" s="5"/>
      <c r="AN176" s="5"/>
      <c r="AO176" s="5"/>
      <c r="AP176" s="5"/>
    </row>
    <row r="177" spans="1:42" s="218" customFormat="1" ht="13.5" thickBot="1">
      <c r="O177" s="400" t="s">
        <v>146</v>
      </c>
      <c r="P177" s="401"/>
      <c r="Q177" s="401"/>
      <c r="AK177" s="5"/>
      <c r="AL177" s="5"/>
      <c r="AM177" s="5"/>
      <c r="AN177" s="5"/>
      <c r="AO177" s="5"/>
      <c r="AP177" s="5"/>
    </row>
    <row r="178" spans="1:42" s="218" customFormat="1" ht="13.5" customHeight="1" thickBot="1">
      <c r="M178" s="404" t="s">
        <v>34</v>
      </c>
      <c r="N178" s="405"/>
      <c r="O178" s="455" t="s">
        <v>35</v>
      </c>
      <c r="P178" s="244"/>
      <c r="Q178" s="244"/>
      <c r="AK178" s="5"/>
      <c r="AL178" s="5"/>
      <c r="AM178" s="5"/>
      <c r="AN178" s="5"/>
      <c r="AO178" s="5"/>
      <c r="AP178" s="5"/>
    </row>
    <row r="179" spans="1:42" s="218" customFormat="1" ht="13.5" thickBot="1">
      <c r="A179" s="230" t="s">
        <v>14</v>
      </c>
      <c r="B179" s="231" t="s">
        <v>145</v>
      </c>
      <c r="C179" s="232"/>
      <c r="M179" s="406"/>
      <c r="N179" s="407"/>
      <c r="O179" s="456"/>
    </row>
    <row r="180" spans="1:42" s="218" customFormat="1" ht="12.75" customHeight="1">
      <c r="A180" s="216" t="s">
        <v>0</v>
      </c>
      <c r="B180" s="217">
        <v>5.3</v>
      </c>
      <c r="C180" s="365" t="s">
        <v>47</v>
      </c>
      <c r="D180" s="365"/>
      <c r="E180" s="365"/>
      <c r="F180" s="365"/>
      <c r="G180" s="365"/>
      <c r="H180" s="365"/>
      <c r="I180" s="411" t="s">
        <v>0</v>
      </c>
      <c r="J180" s="412"/>
      <c r="K180" s="412"/>
      <c r="L180" s="457"/>
      <c r="M180" s="402">
        <f>((M207*M206)+(N207*N206)+(C220*C219)+(D220*D219)+(F220*F219)+(G220*G219)+(J220*J219))/105</f>
        <v>2020.695238095238</v>
      </c>
      <c r="N180" s="403"/>
      <c r="O180" s="233">
        <f>2026-M180</f>
        <v>5.3047619047620174</v>
      </c>
      <c r="R180" s="218">
        <v>105</v>
      </c>
    </row>
    <row r="181" spans="1:42" s="218" customFormat="1" ht="12.75" customHeight="1">
      <c r="A181" s="219" t="s">
        <v>1</v>
      </c>
      <c r="B181" s="220">
        <v>0</v>
      </c>
      <c r="C181" s="368"/>
      <c r="D181" s="368"/>
      <c r="E181" s="368"/>
      <c r="F181" s="368"/>
      <c r="G181" s="368"/>
      <c r="H181" s="368"/>
      <c r="I181" s="379" t="s">
        <v>1</v>
      </c>
      <c r="J181" s="380"/>
      <c r="K181" s="380"/>
      <c r="L181" s="408"/>
      <c r="M181" s="356">
        <f>((G208*G206)+(O208*O206))/2</f>
        <v>0</v>
      </c>
      <c r="N181" s="357"/>
      <c r="O181" s="233">
        <v>0</v>
      </c>
      <c r="R181" s="218">
        <v>0</v>
      </c>
    </row>
    <row r="182" spans="1:42" s="218" customFormat="1" ht="12.75" customHeight="1">
      <c r="A182" s="219" t="s">
        <v>6</v>
      </c>
      <c r="B182" s="220">
        <v>6.6</v>
      </c>
      <c r="C182" s="368"/>
      <c r="D182" s="368"/>
      <c r="E182" s="368"/>
      <c r="F182" s="368"/>
      <c r="G182" s="368"/>
      <c r="H182" s="368"/>
      <c r="I182" s="379" t="s">
        <v>6</v>
      </c>
      <c r="J182" s="380"/>
      <c r="K182" s="380"/>
      <c r="L182" s="408"/>
      <c r="M182" s="356">
        <f>((N209*N206)+(O209*O206)+(C222*C219)+(E222*E219)+(I222*I219)+(J222*J219))/23</f>
        <v>2019.391304347826</v>
      </c>
      <c r="N182" s="357"/>
      <c r="O182" s="233">
        <f t="shared" ref="O182:O188" si="17">2026-M182</f>
        <v>6.6086956521739921</v>
      </c>
      <c r="R182" s="218">
        <v>23</v>
      </c>
    </row>
    <row r="183" spans="1:42" s="218" customFormat="1" ht="12.75" customHeight="1">
      <c r="A183" s="219" t="s">
        <v>7</v>
      </c>
      <c r="B183" s="220">
        <v>4.0999999999999996</v>
      </c>
      <c r="C183" s="368"/>
      <c r="D183" s="368"/>
      <c r="E183" s="368"/>
      <c r="F183" s="368"/>
      <c r="G183" s="368"/>
      <c r="H183" s="368"/>
      <c r="I183" s="379" t="s">
        <v>7</v>
      </c>
      <c r="J183" s="380"/>
      <c r="K183" s="380"/>
      <c r="L183" s="408"/>
      <c r="M183" s="356">
        <f>((M210*M206)+(N210*N206)+(F223*F219)+(J223*J219))/42</f>
        <v>2021.8809523809523</v>
      </c>
      <c r="N183" s="357"/>
      <c r="O183" s="233">
        <f t="shared" si="17"/>
        <v>4.1190476190477057</v>
      </c>
      <c r="R183" s="218">
        <v>42</v>
      </c>
    </row>
    <row r="184" spans="1:42" s="218" customFormat="1" ht="12.75" customHeight="1">
      <c r="A184" s="219" t="s">
        <v>9</v>
      </c>
      <c r="B184" s="220">
        <v>2</v>
      </c>
      <c r="C184" s="368"/>
      <c r="D184" s="368"/>
      <c r="E184" s="368"/>
      <c r="F184" s="368"/>
      <c r="G184" s="368"/>
      <c r="H184" s="368"/>
      <c r="I184" s="379" t="s">
        <v>9</v>
      </c>
      <c r="J184" s="380"/>
      <c r="K184" s="380"/>
      <c r="L184" s="408"/>
      <c r="M184" s="356">
        <f>(J224*J219)/9</f>
        <v>2024</v>
      </c>
      <c r="N184" s="357"/>
      <c r="O184" s="233">
        <f t="shared" si="17"/>
        <v>2</v>
      </c>
      <c r="R184" s="218">
        <v>9</v>
      </c>
    </row>
    <row r="185" spans="1:42" s="218" customFormat="1" ht="12.75" customHeight="1">
      <c r="A185" s="219" t="s">
        <v>8</v>
      </c>
      <c r="B185" s="220">
        <v>5.6</v>
      </c>
      <c r="C185" s="368"/>
      <c r="D185" s="368"/>
      <c r="E185" s="368"/>
      <c r="F185" s="368"/>
      <c r="G185" s="368"/>
      <c r="H185" s="368"/>
      <c r="I185" s="379" t="s">
        <v>8</v>
      </c>
      <c r="J185" s="380"/>
      <c r="K185" s="380"/>
      <c r="L185" s="408"/>
      <c r="M185" s="356">
        <f>((N212*N206)+(C225*C219)+(D225*D219)+(E225*E219)+(G225*G219)+(I225*I219)+(J225*J219))/28</f>
        <v>2020.3928571428571</v>
      </c>
      <c r="N185" s="357"/>
      <c r="O185" s="233">
        <f t="shared" si="17"/>
        <v>5.6071428571428896</v>
      </c>
      <c r="R185" s="218">
        <v>28</v>
      </c>
    </row>
    <row r="186" spans="1:42" s="218" customFormat="1" ht="12.75" customHeight="1">
      <c r="A186" s="219" t="s">
        <v>10</v>
      </c>
      <c r="B186" s="220">
        <v>19</v>
      </c>
      <c r="C186" s="368"/>
      <c r="D186" s="368"/>
      <c r="E186" s="368"/>
      <c r="F186" s="368"/>
      <c r="G186" s="368"/>
      <c r="H186" s="368"/>
      <c r="I186" s="379" t="s">
        <v>10</v>
      </c>
      <c r="J186" s="380"/>
      <c r="K186" s="380"/>
      <c r="L186" s="408"/>
      <c r="M186" s="356">
        <f>(F213*F206)/1</f>
        <v>2007</v>
      </c>
      <c r="N186" s="357"/>
      <c r="O186" s="233">
        <f t="shared" si="17"/>
        <v>19</v>
      </c>
      <c r="R186" s="218">
        <v>1</v>
      </c>
    </row>
    <row r="187" spans="1:42" s="218" customFormat="1" ht="12.75" customHeight="1">
      <c r="A187" s="219" t="s">
        <v>11</v>
      </c>
      <c r="B187" s="220">
        <v>9</v>
      </c>
      <c r="C187" s="368"/>
      <c r="D187" s="368"/>
      <c r="E187" s="368"/>
      <c r="F187" s="368"/>
      <c r="G187" s="368"/>
      <c r="H187" s="368"/>
      <c r="I187" s="379" t="s">
        <v>11</v>
      </c>
      <c r="J187" s="380"/>
      <c r="K187" s="380"/>
      <c r="L187" s="408"/>
      <c r="M187" s="356">
        <f>(C227*C219)/1</f>
        <v>2017</v>
      </c>
      <c r="N187" s="357"/>
      <c r="O187" s="233">
        <f t="shared" si="17"/>
        <v>9</v>
      </c>
      <c r="R187" s="218">
        <v>1</v>
      </c>
    </row>
    <row r="188" spans="1:42" s="218" customFormat="1" ht="13.5" customHeight="1" thickBot="1">
      <c r="A188" s="221" t="s">
        <v>12</v>
      </c>
      <c r="B188" s="222">
        <v>7.3</v>
      </c>
      <c r="C188" s="371"/>
      <c r="D188" s="371"/>
      <c r="E188" s="371"/>
      <c r="F188" s="371"/>
      <c r="G188" s="371"/>
      <c r="H188" s="371"/>
      <c r="I188" s="381" t="s">
        <v>12</v>
      </c>
      <c r="J188" s="382"/>
      <c r="K188" s="382"/>
      <c r="L188" s="464"/>
      <c r="M188" s="358">
        <f>((N215*N206)+(D228*D219)+(I228*I219))/3</f>
        <v>2018.6666666666667</v>
      </c>
      <c r="N188" s="359"/>
      <c r="O188" s="233">
        <f t="shared" si="17"/>
        <v>7.3333333333332575</v>
      </c>
      <c r="R188" s="218">
        <v>3</v>
      </c>
    </row>
    <row r="189" spans="1:42" s="218" customFormat="1" ht="12.75" customHeight="1">
      <c r="A189" s="449" t="s">
        <v>38</v>
      </c>
      <c r="B189" s="453">
        <f>(B180+B181+B182+B183+B184+B185+B186+B187+B188)/8</f>
        <v>7.3624999999999998</v>
      </c>
      <c r="C189" s="12"/>
      <c r="D189" s="12"/>
      <c r="E189" s="12"/>
      <c r="F189" s="12"/>
      <c r="G189" s="12"/>
      <c r="H189" s="12"/>
      <c r="I189" s="383" t="s">
        <v>36</v>
      </c>
      <c r="J189" s="384"/>
      <c r="K189" s="384"/>
      <c r="L189" s="409"/>
      <c r="M189" s="360">
        <f>(SUM(M180:M188))/8</f>
        <v>2018.6283773291925</v>
      </c>
      <c r="N189" s="361"/>
      <c r="O189" s="453">
        <f>SUM(O180:O188)/8</f>
        <v>7.3716226708074828</v>
      </c>
      <c r="R189" s="218">
        <v>212</v>
      </c>
    </row>
    <row r="190" spans="1:42" s="218" customFormat="1" ht="13.5" customHeight="1" thickBot="1">
      <c r="A190" s="450"/>
      <c r="B190" s="454"/>
      <c r="C190" s="12"/>
      <c r="D190" s="12"/>
      <c r="E190" s="12"/>
      <c r="F190" s="12"/>
      <c r="G190" s="12"/>
      <c r="H190" s="12"/>
      <c r="I190" s="385"/>
      <c r="J190" s="386"/>
      <c r="K190" s="386"/>
      <c r="L190" s="410"/>
      <c r="M190" s="362"/>
      <c r="N190" s="363"/>
      <c r="O190" s="454"/>
    </row>
    <row r="191" spans="1:42" s="218" customFormat="1" ht="13.5" thickBot="1"/>
    <row r="192" spans="1:42" s="218" customFormat="1" ht="13.5" customHeight="1" thickBot="1">
      <c r="C192" s="442" t="s">
        <v>143</v>
      </c>
      <c r="D192" s="443"/>
      <c r="E192" s="443"/>
      <c r="F192" s="443"/>
      <c r="G192" s="443"/>
      <c r="H192" s="443"/>
      <c r="I192" s="443"/>
      <c r="J192" s="443"/>
      <c r="K192" s="443"/>
      <c r="L192" s="443"/>
      <c r="M192" s="443"/>
      <c r="N192" s="443"/>
      <c r="O192" s="444"/>
      <c r="P192" s="235"/>
      <c r="Q192" s="235"/>
      <c r="R192" s="235"/>
      <c r="S192" s="235"/>
      <c r="T192" s="235"/>
      <c r="U192" s="235"/>
      <c r="V192" s="235"/>
      <c r="W192" s="235"/>
      <c r="X192" s="235"/>
      <c r="Y192" s="235"/>
      <c r="Z192" s="235"/>
      <c r="AA192" s="235"/>
      <c r="AB192" s="235"/>
      <c r="AC192" s="235"/>
      <c r="AD192" s="235"/>
      <c r="AE192" s="235"/>
      <c r="AF192" s="235"/>
      <c r="AG192" s="235"/>
      <c r="AH192" s="235"/>
      <c r="AI192" s="235"/>
      <c r="AJ192" s="235"/>
      <c r="AK192" s="235"/>
      <c r="AL192" s="235"/>
      <c r="AM192" s="235"/>
      <c r="AN192" s="235"/>
      <c r="AO192" s="235"/>
      <c r="AP192" s="5"/>
    </row>
    <row r="193" spans="2:15" s="218" customFormat="1" ht="13.5" thickBot="1">
      <c r="C193" s="238">
        <v>1991</v>
      </c>
      <c r="D193" s="238">
        <v>1992</v>
      </c>
      <c r="E193" s="238">
        <v>1993</v>
      </c>
      <c r="F193" s="238">
        <v>1994</v>
      </c>
      <c r="G193" s="238">
        <v>1995</v>
      </c>
      <c r="H193" s="238">
        <v>1996</v>
      </c>
      <c r="I193" s="238">
        <v>1997</v>
      </c>
      <c r="J193" s="238">
        <v>1998</v>
      </c>
      <c r="K193" s="238">
        <v>1999</v>
      </c>
      <c r="L193" s="238">
        <v>2000</v>
      </c>
      <c r="M193" s="238">
        <v>2001</v>
      </c>
      <c r="N193" s="238">
        <v>2002</v>
      </c>
      <c r="O193" s="238">
        <v>2003</v>
      </c>
    </row>
    <row r="194" spans="2:15" s="218" customFormat="1">
      <c r="B194" s="216" t="s">
        <v>0</v>
      </c>
      <c r="C194" s="239"/>
      <c r="D194" s="239"/>
      <c r="E194" s="239"/>
      <c r="F194" s="239"/>
      <c r="G194" s="239"/>
      <c r="H194" s="239"/>
      <c r="I194" s="239"/>
      <c r="J194" s="239"/>
      <c r="K194" s="239"/>
      <c r="L194" s="239"/>
      <c r="M194" s="239"/>
      <c r="N194" s="239"/>
      <c r="O194" s="239"/>
    </row>
    <row r="195" spans="2:15" s="218" customFormat="1">
      <c r="B195" s="219" t="s">
        <v>1</v>
      </c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</row>
    <row r="196" spans="2:15" s="218" customFormat="1">
      <c r="B196" s="219" t="s">
        <v>6</v>
      </c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</row>
    <row r="197" spans="2:15" s="218" customFormat="1">
      <c r="B197" s="219" t="s">
        <v>7</v>
      </c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</row>
    <row r="198" spans="2:15" s="218" customFormat="1">
      <c r="B198" s="219" t="s">
        <v>9</v>
      </c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</row>
    <row r="199" spans="2:15" s="218" customFormat="1">
      <c r="B199" s="219" t="s">
        <v>8</v>
      </c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</row>
    <row r="200" spans="2:15" s="218" customFormat="1">
      <c r="B200" s="219" t="s">
        <v>10</v>
      </c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</row>
    <row r="201" spans="2:15" s="218" customFormat="1">
      <c r="B201" s="219" t="s">
        <v>11</v>
      </c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</row>
    <row r="202" spans="2:15" s="218" customFormat="1" ht="13.5" thickBot="1">
      <c r="B202" s="241" t="s">
        <v>12</v>
      </c>
      <c r="C202" s="242"/>
      <c r="D202" s="242"/>
      <c r="E202" s="242"/>
      <c r="F202" s="242"/>
      <c r="G202" s="242"/>
      <c r="H202" s="242"/>
      <c r="I202" s="242"/>
      <c r="J202" s="242"/>
      <c r="K202" s="242"/>
      <c r="L202" s="242"/>
      <c r="M202" s="242"/>
      <c r="N202" s="242"/>
      <c r="O202" s="242"/>
    </row>
    <row r="203" spans="2:15" s="218" customFormat="1" ht="12.75" customHeight="1">
      <c r="B203" s="383" t="s">
        <v>36</v>
      </c>
      <c r="C203" s="440">
        <f>SUM(C194:C202)</f>
        <v>0</v>
      </c>
      <c r="D203" s="393">
        <f>SUM(D194:D202)</f>
        <v>0</v>
      </c>
      <c r="E203" s="393">
        <f t="shared" ref="E203:O203" si="18">SUM(E194:E202)</f>
        <v>0</v>
      </c>
      <c r="F203" s="393">
        <f t="shared" si="18"/>
        <v>0</v>
      </c>
      <c r="G203" s="393">
        <f t="shared" si="18"/>
        <v>0</v>
      </c>
      <c r="H203" s="393">
        <f t="shared" si="18"/>
        <v>0</v>
      </c>
      <c r="I203" s="393">
        <f t="shared" si="18"/>
        <v>0</v>
      </c>
      <c r="J203" s="393">
        <f t="shared" si="18"/>
        <v>0</v>
      </c>
      <c r="K203" s="393">
        <f t="shared" si="18"/>
        <v>0</v>
      </c>
      <c r="L203" s="393">
        <f t="shared" si="18"/>
        <v>0</v>
      </c>
      <c r="M203" s="393">
        <f t="shared" si="18"/>
        <v>0</v>
      </c>
      <c r="N203" s="393">
        <f t="shared" si="18"/>
        <v>0</v>
      </c>
      <c r="O203" s="445">
        <f t="shared" si="18"/>
        <v>0</v>
      </c>
    </row>
    <row r="204" spans="2:15" s="218" customFormat="1" ht="13.5" customHeight="1" thickBot="1">
      <c r="B204" s="385"/>
      <c r="C204" s="441"/>
      <c r="D204" s="394"/>
      <c r="E204" s="394"/>
      <c r="F204" s="394"/>
      <c r="G204" s="394"/>
      <c r="H204" s="394"/>
      <c r="I204" s="394"/>
      <c r="J204" s="394"/>
      <c r="K204" s="394"/>
      <c r="L204" s="394"/>
      <c r="M204" s="394"/>
      <c r="N204" s="394"/>
      <c r="O204" s="446"/>
    </row>
    <row r="205" spans="2:15" s="218" customFormat="1" ht="12.75" customHeight="1" thickBot="1">
      <c r="C205" s="442" t="s">
        <v>143</v>
      </c>
      <c r="D205" s="443"/>
      <c r="E205" s="443"/>
      <c r="F205" s="443"/>
      <c r="G205" s="443"/>
      <c r="H205" s="443"/>
      <c r="I205" s="443"/>
      <c r="J205" s="443"/>
      <c r="K205" s="443"/>
      <c r="L205" s="443"/>
      <c r="M205" s="443"/>
      <c r="N205" s="443"/>
      <c r="O205" s="444"/>
    </row>
    <row r="206" spans="2:15" s="218" customFormat="1" ht="13.5" customHeight="1" thickBot="1">
      <c r="C206" s="238">
        <v>2004</v>
      </c>
      <c r="D206" s="238">
        <v>2005</v>
      </c>
      <c r="E206" s="238">
        <v>2006</v>
      </c>
      <c r="F206" s="238">
        <v>2007</v>
      </c>
      <c r="G206" s="238">
        <v>2008</v>
      </c>
      <c r="H206" s="238">
        <v>2009</v>
      </c>
      <c r="I206" s="238">
        <v>2010</v>
      </c>
      <c r="J206" s="238">
        <v>2011</v>
      </c>
      <c r="K206" s="238">
        <v>2012</v>
      </c>
      <c r="L206" s="238">
        <v>2013</v>
      </c>
      <c r="M206" s="238">
        <v>2014</v>
      </c>
      <c r="N206" s="238">
        <v>2015</v>
      </c>
      <c r="O206" s="238">
        <v>2016</v>
      </c>
    </row>
    <row r="207" spans="2:15" s="218" customFormat="1">
      <c r="B207" s="216" t="s">
        <v>0</v>
      </c>
      <c r="C207" s="239"/>
      <c r="D207" s="239"/>
      <c r="E207" s="239"/>
      <c r="F207" s="239"/>
      <c r="G207" s="239"/>
      <c r="H207" s="239"/>
      <c r="I207" s="239"/>
      <c r="J207" s="239"/>
      <c r="K207" s="239"/>
      <c r="L207" s="239"/>
      <c r="M207" s="239">
        <v>6</v>
      </c>
      <c r="N207" s="239">
        <v>13</v>
      </c>
      <c r="O207" s="239"/>
    </row>
    <row r="208" spans="2:15" s="218" customFormat="1">
      <c r="B208" s="219" t="s">
        <v>1</v>
      </c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</row>
    <row r="209" spans="2:15" s="218" customFormat="1">
      <c r="B209" s="219" t="s">
        <v>6</v>
      </c>
      <c r="C209" s="272"/>
      <c r="D209" s="272"/>
      <c r="E209" s="272"/>
      <c r="F209" s="272"/>
      <c r="G209" s="272"/>
      <c r="H209" s="272"/>
      <c r="I209" s="272"/>
      <c r="J209" s="272"/>
      <c r="K209" s="272"/>
      <c r="L209" s="272"/>
      <c r="M209" s="272"/>
      <c r="N209" s="272">
        <v>4</v>
      </c>
      <c r="O209" s="272">
        <v>1</v>
      </c>
    </row>
    <row r="210" spans="2:15" s="218" customFormat="1">
      <c r="B210" s="219" t="s">
        <v>7</v>
      </c>
      <c r="C210" s="272"/>
      <c r="D210" s="272"/>
      <c r="E210" s="272"/>
      <c r="F210" s="272"/>
      <c r="G210" s="272"/>
      <c r="H210" s="272"/>
      <c r="I210" s="272"/>
      <c r="J210" s="272"/>
      <c r="K210" s="272"/>
      <c r="L210" s="272"/>
      <c r="M210" s="272">
        <v>1</v>
      </c>
      <c r="N210" s="272">
        <v>7</v>
      </c>
      <c r="O210" s="272"/>
    </row>
    <row r="211" spans="2:15" s="218" customFormat="1">
      <c r="B211" s="219" t="s">
        <v>9</v>
      </c>
      <c r="C211" s="272"/>
      <c r="D211" s="272"/>
      <c r="E211" s="272"/>
      <c r="F211" s="272"/>
      <c r="G211" s="272"/>
      <c r="H211" s="272"/>
      <c r="I211" s="272"/>
      <c r="J211" s="272"/>
      <c r="K211" s="272"/>
      <c r="L211" s="272"/>
      <c r="M211" s="272"/>
      <c r="N211" s="272"/>
      <c r="O211" s="272"/>
    </row>
    <row r="212" spans="2:15" s="218" customFormat="1">
      <c r="B212" s="219" t="s">
        <v>8</v>
      </c>
      <c r="C212" s="272"/>
      <c r="D212" s="272"/>
      <c r="E212" s="272"/>
      <c r="F212" s="272"/>
      <c r="G212" s="272"/>
      <c r="H212" s="272"/>
      <c r="I212" s="272"/>
      <c r="J212" s="272"/>
      <c r="K212" s="272"/>
      <c r="L212" s="272"/>
      <c r="M212" s="272"/>
      <c r="N212" s="272">
        <v>5</v>
      </c>
      <c r="O212" s="272"/>
    </row>
    <row r="213" spans="2:15" s="218" customFormat="1">
      <c r="B213" s="219" t="s">
        <v>10</v>
      </c>
      <c r="C213" s="256"/>
      <c r="D213" s="256"/>
      <c r="E213" s="256"/>
      <c r="F213" s="256">
        <v>1</v>
      </c>
      <c r="G213" s="256"/>
      <c r="H213" s="256"/>
      <c r="I213" s="256"/>
      <c r="J213" s="256"/>
      <c r="K213" s="256"/>
      <c r="L213" s="256"/>
      <c r="M213" s="256"/>
      <c r="N213" s="256"/>
      <c r="O213" s="256"/>
    </row>
    <row r="214" spans="2:15" s="218" customFormat="1">
      <c r="B214" s="219" t="s">
        <v>11</v>
      </c>
      <c r="C214" s="256"/>
      <c r="D214" s="256"/>
      <c r="E214" s="256"/>
      <c r="F214" s="256"/>
      <c r="G214" s="256"/>
      <c r="H214" s="256"/>
      <c r="I214" s="256"/>
      <c r="J214" s="256"/>
      <c r="K214" s="256"/>
      <c r="L214" s="256"/>
      <c r="M214" s="256"/>
      <c r="N214" s="256"/>
      <c r="O214" s="256"/>
    </row>
    <row r="215" spans="2:15" s="218" customFormat="1" ht="13.5" thickBot="1">
      <c r="B215" s="241" t="s">
        <v>12</v>
      </c>
      <c r="C215" s="260"/>
      <c r="D215" s="260"/>
      <c r="E215" s="260"/>
      <c r="F215" s="260"/>
      <c r="G215" s="260"/>
      <c r="H215" s="260"/>
      <c r="I215" s="260"/>
      <c r="J215" s="260"/>
      <c r="K215" s="260"/>
      <c r="L215" s="260"/>
      <c r="M215" s="260"/>
      <c r="N215" s="260">
        <v>1</v>
      </c>
      <c r="O215" s="260"/>
    </row>
    <row r="216" spans="2:15" s="218" customFormat="1" ht="12.75" customHeight="1">
      <c r="B216" s="383" t="s">
        <v>36</v>
      </c>
      <c r="C216" s="447">
        <f t="shared" ref="C216:O216" si="19">SUM(C207:C215)</f>
        <v>0</v>
      </c>
      <c r="D216" s="436">
        <f t="shared" si="19"/>
        <v>0</v>
      </c>
      <c r="E216" s="436">
        <f t="shared" si="19"/>
        <v>0</v>
      </c>
      <c r="F216" s="436">
        <f t="shared" si="19"/>
        <v>1</v>
      </c>
      <c r="G216" s="436">
        <f t="shared" si="19"/>
        <v>0</v>
      </c>
      <c r="H216" s="436">
        <f t="shared" si="19"/>
        <v>0</v>
      </c>
      <c r="I216" s="436">
        <f t="shared" si="19"/>
        <v>0</v>
      </c>
      <c r="J216" s="436">
        <f t="shared" si="19"/>
        <v>0</v>
      </c>
      <c r="K216" s="436">
        <f t="shared" si="19"/>
        <v>0</v>
      </c>
      <c r="L216" s="436">
        <f t="shared" si="19"/>
        <v>0</v>
      </c>
      <c r="M216" s="436">
        <f t="shared" si="19"/>
        <v>7</v>
      </c>
      <c r="N216" s="436">
        <f t="shared" si="19"/>
        <v>30</v>
      </c>
      <c r="O216" s="438">
        <f t="shared" si="19"/>
        <v>1</v>
      </c>
    </row>
    <row r="217" spans="2:15" s="218" customFormat="1" ht="13.5" customHeight="1" thickBot="1">
      <c r="B217" s="385"/>
      <c r="C217" s="448"/>
      <c r="D217" s="437"/>
      <c r="E217" s="437"/>
      <c r="F217" s="437"/>
      <c r="G217" s="437"/>
      <c r="H217" s="437"/>
      <c r="I217" s="437"/>
      <c r="J217" s="437"/>
      <c r="K217" s="437"/>
      <c r="L217" s="437"/>
      <c r="M217" s="437"/>
      <c r="N217" s="437"/>
      <c r="O217" s="439"/>
    </row>
    <row r="218" spans="2:15" s="218" customFormat="1" ht="13.5" thickBot="1">
      <c r="C218" s="395" t="s">
        <v>143</v>
      </c>
      <c r="D218" s="396"/>
      <c r="E218" s="396"/>
      <c r="F218" s="396"/>
      <c r="G218" s="396"/>
      <c r="H218" s="396"/>
      <c r="I218" s="396"/>
      <c r="J218" s="396"/>
      <c r="K218" s="396"/>
      <c r="L218" s="396"/>
      <c r="M218" s="396"/>
      <c r="N218" s="396"/>
      <c r="O218" s="397"/>
    </row>
    <row r="219" spans="2:15" s="218" customFormat="1" ht="13.5" thickBot="1">
      <c r="C219" s="277">
        <v>2017</v>
      </c>
      <c r="D219" s="277">
        <v>2018</v>
      </c>
      <c r="E219" s="277">
        <v>2019</v>
      </c>
      <c r="F219" s="277">
        <v>2020</v>
      </c>
      <c r="G219" s="277">
        <v>2021</v>
      </c>
      <c r="H219" s="277">
        <v>2022</v>
      </c>
      <c r="I219" s="278">
        <v>2023</v>
      </c>
      <c r="J219" s="278">
        <v>2024</v>
      </c>
      <c r="K219" s="278">
        <v>2025</v>
      </c>
      <c r="L219" s="278">
        <v>2026</v>
      </c>
      <c r="M219" s="278">
        <v>2027</v>
      </c>
      <c r="N219" s="278">
        <v>2028</v>
      </c>
      <c r="O219" s="277">
        <v>2029</v>
      </c>
    </row>
    <row r="220" spans="2:15" s="218" customFormat="1">
      <c r="B220" s="216" t="s">
        <v>0</v>
      </c>
      <c r="C220" s="280">
        <v>1</v>
      </c>
      <c r="D220" s="280">
        <v>17</v>
      </c>
      <c r="E220" s="280"/>
      <c r="F220" s="280">
        <v>13</v>
      </c>
      <c r="G220" s="280">
        <v>3</v>
      </c>
      <c r="H220" s="280"/>
      <c r="I220" s="281"/>
      <c r="J220" s="281">
        <v>52</v>
      </c>
      <c r="K220" s="281"/>
      <c r="L220" s="281"/>
      <c r="M220" s="281"/>
      <c r="N220" s="281"/>
      <c r="O220" s="280"/>
    </row>
    <row r="221" spans="2:15" s="218" customFormat="1">
      <c r="B221" s="219" t="s">
        <v>1</v>
      </c>
      <c r="C221" s="272"/>
      <c r="D221" s="272"/>
      <c r="E221" s="272"/>
      <c r="F221" s="272"/>
      <c r="G221" s="272"/>
      <c r="H221" s="272"/>
      <c r="I221" s="274"/>
      <c r="J221" s="274"/>
      <c r="K221" s="274"/>
      <c r="L221" s="274"/>
      <c r="M221" s="274"/>
      <c r="N221" s="274"/>
      <c r="O221" s="272"/>
    </row>
    <row r="222" spans="2:15" s="218" customFormat="1">
      <c r="B222" s="219" t="s">
        <v>6</v>
      </c>
      <c r="C222" s="272">
        <v>8</v>
      </c>
      <c r="D222" s="272"/>
      <c r="E222" s="272">
        <v>1</v>
      </c>
      <c r="F222" s="272"/>
      <c r="G222" s="272"/>
      <c r="H222" s="272"/>
      <c r="I222" s="274">
        <v>1</v>
      </c>
      <c r="J222" s="274">
        <v>8</v>
      </c>
      <c r="K222" s="274"/>
      <c r="L222" s="274"/>
      <c r="M222" s="274"/>
      <c r="N222" s="274"/>
      <c r="O222" s="272"/>
    </row>
    <row r="223" spans="2:15" s="218" customFormat="1">
      <c r="B223" s="219" t="s">
        <v>7</v>
      </c>
      <c r="C223" s="272"/>
      <c r="D223" s="272"/>
      <c r="E223" s="272"/>
      <c r="F223" s="272">
        <v>4</v>
      </c>
      <c r="G223" s="272"/>
      <c r="H223" s="272"/>
      <c r="I223" s="274"/>
      <c r="J223" s="274">
        <v>30</v>
      </c>
      <c r="K223" s="274"/>
      <c r="L223" s="274"/>
      <c r="M223" s="274"/>
      <c r="N223" s="274"/>
      <c r="O223" s="272"/>
    </row>
    <row r="224" spans="2:15" s="218" customFormat="1">
      <c r="B224" s="219" t="s">
        <v>9</v>
      </c>
      <c r="C224" s="272"/>
      <c r="D224" s="272"/>
      <c r="E224" s="272"/>
      <c r="F224" s="272"/>
      <c r="G224" s="272"/>
      <c r="H224" s="272"/>
      <c r="I224" s="274"/>
      <c r="J224" s="274">
        <v>9</v>
      </c>
      <c r="K224" s="274"/>
      <c r="L224" s="274"/>
      <c r="M224" s="274"/>
      <c r="N224" s="274"/>
      <c r="O224" s="272"/>
    </row>
    <row r="225" spans="1:18" s="218" customFormat="1">
      <c r="B225" s="219" t="s">
        <v>8</v>
      </c>
      <c r="C225" s="272">
        <v>2</v>
      </c>
      <c r="D225" s="272">
        <v>5</v>
      </c>
      <c r="E225" s="272">
        <v>1</v>
      </c>
      <c r="F225" s="272"/>
      <c r="G225" s="272">
        <v>1</v>
      </c>
      <c r="H225" s="272"/>
      <c r="I225" s="274">
        <v>4</v>
      </c>
      <c r="J225" s="274">
        <v>10</v>
      </c>
      <c r="K225" s="274"/>
      <c r="L225" s="274"/>
      <c r="M225" s="274"/>
      <c r="N225" s="274"/>
      <c r="O225" s="272"/>
    </row>
    <row r="226" spans="1:18" s="218" customFormat="1">
      <c r="B226" s="219" t="s">
        <v>10</v>
      </c>
      <c r="C226" s="256"/>
      <c r="D226" s="256"/>
      <c r="E226" s="256"/>
      <c r="F226" s="256"/>
      <c r="G226" s="256"/>
      <c r="H226" s="256"/>
      <c r="I226" s="258"/>
      <c r="J226" s="258"/>
      <c r="K226" s="258"/>
      <c r="L226" s="258"/>
      <c r="M226" s="258"/>
      <c r="N226" s="258"/>
      <c r="O226" s="256"/>
    </row>
    <row r="227" spans="1:18" s="218" customFormat="1">
      <c r="B227" s="219" t="s">
        <v>11</v>
      </c>
      <c r="C227" s="256">
        <v>1</v>
      </c>
      <c r="D227" s="256"/>
      <c r="E227" s="256"/>
      <c r="F227" s="256"/>
      <c r="G227" s="256"/>
      <c r="H227" s="256"/>
      <c r="I227" s="258"/>
      <c r="J227" s="258"/>
      <c r="K227" s="258"/>
      <c r="L227" s="258"/>
      <c r="M227" s="258"/>
      <c r="N227" s="258"/>
      <c r="O227" s="256"/>
    </row>
    <row r="228" spans="1:18" s="218" customFormat="1" ht="13.5" thickBot="1">
      <c r="B228" s="241" t="s">
        <v>12</v>
      </c>
      <c r="C228" s="260"/>
      <c r="D228" s="260">
        <v>1</v>
      </c>
      <c r="E228" s="260"/>
      <c r="F228" s="260"/>
      <c r="G228" s="260"/>
      <c r="H228" s="260"/>
      <c r="I228" s="268">
        <v>1</v>
      </c>
      <c r="J228" s="268"/>
      <c r="K228" s="268"/>
      <c r="L228" s="268"/>
      <c r="M228" s="268"/>
      <c r="N228" s="268"/>
      <c r="O228" s="260"/>
    </row>
    <row r="229" spans="1:18" s="218" customFormat="1">
      <c r="B229" s="383" t="s">
        <v>36</v>
      </c>
      <c r="C229" s="440">
        <f t="shared" ref="C229:O229" si="20">SUM(C220:C228)</f>
        <v>12</v>
      </c>
      <c r="D229" s="393">
        <f t="shared" si="20"/>
        <v>23</v>
      </c>
      <c r="E229" s="393">
        <f t="shared" si="20"/>
        <v>2</v>
      </c>
      <c r="F229" s="393">
        <f t="shared" si="20"/>
        <v>17</v>
      </c>
      <c r="G229" s="393">
        <f t="shared" si="20"/>
        <v>4</v>
      </c>
      <c r="H229" s="393">
        <f t="shared" si="20"/>
        <v>0</v>
      </c>
      <c r="I229" s="393">
        <f t="shared" si="20"/>
        <v>6</v>
      </c>
      <c r="J229" s="393">
        <f t="shared" si="20"/>
        <v>109</v>
      </c>
      <c r="K229" s="393">
        <f t="shared" si="20"/>
        <v>0</v>
      </c>
      <c r="L229" s="393">
        <f t="shared" si="20"/>
        <v>0</v>
      </c>
      <c r="M229" s="393">
        <f t="shared" si="20"/>
        <v>0</v>
      </c>
      <c r="N229" s="393">
        <f t="shared" si="20"/>
        <v>0</v>
      </c>
      <c r="O229" s="445">
        <f t="shared" si="20"/>
        <v>0</v>
      </c>
    </row>
    <row r="230" spans="1:18" s="218" customFormat="1" ht="13.5" thickBot="1">
      <c r="B230" s="385"/>
      <c r="C230" s="441"/>
      <c r="D230" s="394"/>
      <c r="E230" s="394"/>
      <c r="F230" s="394"/>
      <c r="G230" s="394"/>
      <c r="H230" s="394"/>
      <c r="I230" s="394"/>
      <c r="J230" s="394"/>
      <c r="K230" s="394"/>
      <c r="L230" s="394"/>
      <c r="M230" s="394"/>
      <c r="N230" s="394"/>
      <c r="O230" s="446"/>
    </row>
    <row r="231" spans="1:18" s="218" customFormat="1">
      <c r="B231" s="383" t="s">
        <v>37</v>
      </c>
      <c r="C231" s="383">
        <f>C203+D203+E203+F203+G203+H203+I203+J203+K203+L203+M203+N203+O203+C216+D216+E216+F216+G216+H216+I216+J216+K216+L216+M216+N216+O216+C229+D229+E229+F229+G229+H229+O229+I229+J229+K229+L229+M229+N229</f>
        <v>212</v>
      </c>
      <c r="D231" s="409"/>
    </row>
    <row r="232" spans="1:18" s="218" customFormat="1" ht="13.5" thickBot="1">
      <c r="B232" s="385"/>
      <c r="C232" s="385"/>
      <c r="D232" s="410"/>
    </row>
    <row r="233" spans="1:18" s="218" customFormat="1" ht="11.25" customHeight="1">
      <c r="B233" s="8"/>
      <c r="C233" s="8"/>
      <c r="D233" s="8"/>
    </row>
    <row r="234" spans="1:18" s="218" customFormat="1">
      <c r="O234" s="400" t="s">
        <v>50</v>
      </c>
      <c r="P234" s="401"/>
      <c r="Q234" s="401"/>
    </row>
    <row r="235" spans="1:18" s="218" customFormat="1" ht="13.5" thickBot="1">
      <c r="O235" s="400" t="s">
        <v>146</v>
      </c>
      <c r="P235" s="401"/>
      <c r="Q235" s="401"/>
    </row>
    <row r="236" spans="1:18" s="218" customFormat="1" ht="13.5" customHeight="1" thickBot="1">
      <c r="M236" s="404" t="s">
        <v>34</v>
      </c>
      <c r="N236" s="405"/>
      <c r="O236" s="455" t="s">
        <v>35</v>
      </c>
    </row>
    <row r="237" spans="1:18" s="218" customFormat="1" ht="13.5" thickBot="1">
      <c r="A237" s="230" t="s">
        <v>14</v>
      </c>
      <c r="B237" s="231" t="s">
        <v>145</v>
      </c>
      <c r="C237" s="232"/>
      <c r="M237" s="406"/>
      <c r="N237" s="407"/>
      <c r="O237" s="456"/>
    </row>
    <row r="238" spans="1:18" s="218" customFormat="1">
      <c r="A238" s="216" t="s">
        <v>0</v>
      </c>
      <c r="B238" s="217">
        <v>6.3</v>
      </c>
      <c r="C238" s="364" t="s">
        <v>49</v>
      </c>
      <c r="D238" s="365"/>
      <c r="E238" s="365"/>
      <c r="F238" s="365"/>
      <c r="G238" s="365"/>
      <c r="H238" s="366"/>
      <c r="I238" s="411" t="s">
        <v>0</v>
      </c>
      <c r="J238" s="412"/>
      <c r="K238" s="412"/>
      <c r="L238" s="412"/>
      <c r="M238" s="402">
        <f>((M265*M264)+(N265*N264)+(C278*C277)+(D278*D277)+(F278*F277)+(G278*G277)+(J278*J277))/105</f>
        <v>2020.695238095238</v>
      </c>
      <c r="N238" s="403"/>
      <c r="O238" s="217">
        <f>2027-M238</f>
        <v>6.3047619047620174</v>
      </c>
      <c r="R238" s="218">
        <v>105</v>
      </c>
    </row>
    <row r="239" spans="1:18" s="218" customFormat="1">
      <c r="A239" s="219" t="s">
        <v>1</v>
      </c>
      <c r="B239" s="220">
        <v>0</v>
      </c>
      <c r="C239" s="367"/>
      <c r="D239" s="368"/>
      <c r="E239" s="368"/>
      <c r="F239" s="368"/>
      <c r="G239" s="368"/>
      <c r="H239" s="369"/>
      <c r="I239" s="379" t="s">
        <v>1</v>
      </c>
      <c r="J239" s="380"/>
      <c r="K239" s="380"/>
      <c r="L239" s="380"/>
      <c r="M239" s="356">
        <f>((G266*G264)+(O266*O264))/2</f>
        <v>0</v>
      </c>
      <c r="N239" s="357"/>
      <c r="O239" s="220">
        <v>0</v>
      </c>
      <c r="R239" s="218">
        <v>0</v>
      </c>
    </row>
    <row r="240" spans="1:18" s="218" customFormat="1">
      <c r="A240" s="219" t="s">
        <v>6</v>
      </c>
      <c r="B240" s="220">
        <v>7.6</v>
      </c>
      <c r="C240" s="367"/>
      <c r="D240" s="368"/>
      <c r="E240" s="368"/>
      <c r="F240" s="368"/>
      <c r="G240" s="368"/>
      <c r="H240" s="369"/>
      <c r="I240" s="379" t="s">
        <v>6</v>
      </c>
      <c r="J240" s="380"/>
      <c r="K240" s="380"/>
      <c r="L240" s="380"/>
      <c r="M240" s="356">
        <f>((N267*N264)+(O267*O264)+(C280*C277)+(E280*E277)+(I280*I277)+(J280*J277))/23</f>
        <v>2019.391304347826</v>
      </c>
      <c r="N240" s="357"/>
      <c r="O240" s="220">
        <f t="shared" ref="O240:O246" si="21">2027-M240</f>
        <v>7.6086956521739921</v>
      </c>
      <c r="R240" s="218">
        <v>23</v>
      </c>
    </row>
    <row r="241" spans="1:43" s="218" customFormat="1">
      <c r="A241" s="219" t="s">
        <v>7</v>
      </c>
      <c r="B241" s="220">
        <v>5.0999999999999996</v>
      </c>
      <c r="C241" s="367"/>
      <c r="D241" s="368"/>
      <c r="E241" s="368"/>
      <c r="F241" s="368"/>
      <c r="G241" s="368"/>
      <c r="H241" s="369"/>
      <c r="I241" s="379" t="s">
        <v>7</v>
      </c>
      <c r="J241" s="380"/>
      <c r="K241" s="380"/>
      <c r="L241" s="380"/>
      <c r="M241" s="356">
        <f>((M268*M264)+(N268*N264)+(F281*F277)+(J281*J277))/42</f>
        <v>2021.8809523809523</v>
      </c>
      <c r="N241" s="357"/>
      <c r="O241" s="220">
        <f t="shared" si="21"/>
        <v>5.1190476190477057</v>
      </c>
      <c r="R241" s="218">
        <v>42</v>
      </c>
    </row>
    <row r="242" spans="1:43" s="218" customFormat="1">
      <c r="A242" s="219" t="s">
        <v>9</v>
      </c>
      <c r="B242" s="220">
        <v>3</v>
      </c>
      <c r="C242" s="367"/>
      <c r="D242" s="368"/>
      <c r="E242" s="368"/>
      <c r="F242" s="368"/>
      <c r="G242" s="368"/>
      <c r="H242" s="369"/>
      <c r="I242" s="379" t="s">
        <v>9</v>
      </c>
      <c r="J242" s="380"/>
      <c r="K242" s="380"/>
      <c r="L242" s="380"/>
      <c r="M242" s="356">
        <f>(J282*J277)/9</f>
        <v>2024</v>
      </c>
      <c r="N242" s="357"/>
      <c r="O242" s="220">
        <f t="shared" si="21"/>
        <v>3</v>
      </c>
      <c r="R242" s="218">
        <v>9</v>
      </c>
    </row>
    <row r="243" spans="1:43" s="218" customFormat="1">
      <c r="A243" s="219" t="s">
        <v>8</v>
      </c>
      <c r="B243" s="220">
        <v>6.6</v>
      </c>
      <c r="C243" s="367"/>
      <c r="D243" s="368"/>
      <c r="E243" s="368"/>
      <c r="F243" s="368"/>
      <c r="G243" s="368"/>
      <c r="H243" s="369"/>
      <c r="I243" s="379" t="s">
        <v>8</v>
      </c>
      <c r="J243" s="380"/>
      <c r="K243" s="380"/>
      <c r="L243" s="380"/>
      <c r="M243" s="356">
        <f>((N270*N264)+(C283*C277)+(D283*D277)+(E283*E277)+(G283*G277)+(I283*I277)+(J283*J277))/28</f>
        <v>2020.3928571428571</v>
      </c>
      <c r="N243" s="357"/>
      <c r="O243" s="220">
        <f t="shared" si="21"/>
        <v>6.6071428571428896</v>
      </c>
      <c r="R243" s="218">
        <v>28</v>
      </c>
    </row>
    <row r="244" spans="1:43" s="218" customFormat="1">
      <c r="A244" s="219" t="s">
        <v>10</v>
      </c>
      <c r="B244" s="220">
        <v>20</v>
      </c>
      <c r="C244" s="367"/>
      <c r="D244" s="368"/>
      <c r="E244" s="368"/>
      <c r="F244" s="368"/>
      <c r="G244" s="368"/>
      <c r="H244" s="369"/>
      <c r="I244" s="379" t="s">
        <v>10</v>
      </c>
      <c r="J244" s="380"/>
      <c r="K244" s="380"/>
      <c r="L244" s="380"/>
      <c r="M244" s="356">
        <f>(F271*F264)/1</f>
        <v>2007</v>
      </c>
      <c r="N244" s="357"/>
      <c r="O244" s="220">
        <f t="shared" si="21"/>
        <v>20</v>
      </c>
      <c r="R244" s="218">
        <v>1</v>
      </c>
    </row>
    <row r="245" spans="1:43" s="218" customFormat="1">
      <c r="A245" s="219" t="s">
        <v>11</v>
      </c>
      <c r="B245" s="220">
        <v>10</v>
      </c>
      <c r="C245" s="367"/>
      <c r="D245" s="368"/>
      <c r="E245" s="368"/>
      <c r="F245" s="368"/>
      <c r="G245" s="368"/>
      <c r="H245" s="369"/>
      <c r="I245" s="379" t="s">
        <v>11</v>
      </c>
      <c r="J245" s="380"/>
      <c r="K245" s="380"/>
      <c r="L245" s="380"/>
      <c r="M245" s="356">
        <f>(C285*C277)/1</f>
        <v>2017</v>
      </c>
      <c r="N245" s="357"/>
      <c r="O245" s="220">
        <f t="shared" si="21"/>
        <v>10</v>
      </c>
      <c r="R245" s="218">
        <v>1</v>
      </c>
    </row>
    <row r="246" spans="1:43" s="218" customFormat="1" ht="13.5" thickBot="1">
      <c r="A246" s="221" t="s">
        <v>12</v>
      </c>
      <c r="B246" s="222">
        <v>8.3000000000000007</v>
      </c>
      <c r="C246" s="367"/>
      <c r="D246" s="368"/>
      <c r="E246" s="368"/>
      <c r="F246" s="368"/>
      <c r="G246" s="368"/>
      <c r="H246" s="369"/>
      <c r="I246" s="381" t="s">
        <v>12</v>
      </c>
      <c r="J246" s="382"/>
      <c r="K246" s="382"/>
      <c r="L246" s="382"/>
      <c r="M246" s="358">
        <f>((N273*N264)+(D286*D277)+(I286*I277))/3</f>
        <v>2018.6666666666667</v>
      </c>
      <c r="N246" s="359"/>
      <c r="O246" s="222">
        <f t="shared" si="21"/>
        <v>8.3333333333332575</v>
      </c>
      <c r="R246" s="218">
        <v>3</v>
      </c>
    </row>
    <row r="247" spans="1:43" s="218" customFormat="1" ht="12.75" customHeight="1">
      <c r="A247" s="449" t="s">
        <v>38</v>
      </c>
      <c r="B247" s="451">
        <f>(B238+B239+B240+B241+B242+B243+B244+B245+B246)/8</f>
        <v>8.3625000000000007</v>
      </c>
      <c r="C247" s="367"/>
      <c r="D247" s="368"/>
      <c r="E247" s="368"/>
      <c r="F247" s="368"/>
      <c r="G247" s="368"/>
      <c r="H247" s="369"/>
      <c r="I247" s="383" t="s">
        <v>36</v>
      </c>
      <c r="J247" s="384"/>
      <c r="K247" s="384"/>
      <c r="L247" s="384"/>
      <c r="M247" s="360">
        <f>(SUM(M238:M246))/8</f>
        <v>2018.6283773291925</v>
      </c>
      <c r="N247" s="361"/>
      <c r="O247" s="453">
        <f>SUM(O238:O246)/8</f>
        <v>8.3716226708074828</v>
      </c>
      <c r="R247" s="218">
        <v>212</v>
      </c>
    </row>
    <row r="248" spans="1:43" s="218" customFormat="1" ht="13.5" customHeight="1" thickBot="1">
      <c r="A248" s="450"/>
      <c r="B248" s="452"/>
      <c r="C248" s="370"/>
      <c r="D248" s="371"/>
      <c r="E248" s="371"/>
      <c r="F248" s="371"/>
      <c r="G248" s="371"/>
      <c r="H248" s="372"/>
      <c r="I248" s="385"/>
      <c r="J248" s="386"/>
      <c r="K248" s="386"/>
      <c r="L248" s="386"/>
      <c r="M248" s="362"/>
      <c r="N248" s="363"/>
      <c r="O248" s="454"/>
    </row>
    <row r="249" spans="1:43" s="218" customFormat="1" ht="13.5" thickBot="1"/>
    <row r="250" spans="1:43" s="218" customFormat="1" ht="13.5" thickBot="1">
      <c r="C250" s="442" t="s">
        <v>143</v>
      </c>
      <c r="D250" s="443"/>
      <c r="E250" s="443"/>
      <c r="F250" s="443"/>
      <c r="G250" s="443"/>
      <c r="H250" s="443"/>
      <c r="I250" s="443"/>
      <c r="J250" s="443"/>
      <c r="K250" s="443"/>
      <c r="L250" s="443"/>
      <c r="M250" s="443"/>
      <c r="N250" s="443"/>
      <c r="O250" s="444"/>
      <c r="P250" s="235"/>
      <c r="Q250" s="235"/>
      <c r="R250" s="235"/>
      <c r="S250" s="235"/>
      <c r="T250" s="235"/>
      <c r="U250" s="235"/>
      <c r="V250" s="235"/>
      <c r="W250" s="235"/>
      <c r="X250" s="235"/>
      <c r="Y250" s="235"/>
      <c r="Z250" s="235"/>
      <c r="AA250" s="235"/>
      <c r="AB250" s="235"/>
      <c r="AC250" s="235"/>
      <c r="AD250" s="235"/>
      <c r="AE250" s="235"/>
      <c r="AF250" s="235"/>
      <c r="AG250" s="235"/>
      <c r="AH250" s="235"/>
      <c r="AI250" s="235"/>
      <c r="AJ250" s="235"/>
      <c r="AK250" s="235"/>
      <c r="AL250" s="235"/>
      <c r="AM250" s="235"/>
      <c r="AN250" s="235"/>
      <c r="AO250" s="235"/>
      <c r="AP250" s="5"/>
      <c r="AQ250" s="5"/>
    </row>
    <row r="251" spans="1:43" s="218" customFormat="1" ht="13.5" thickBot="1">
      <c r="C251" s="238">
        <v>1991</v>
      </c>
      <c r="D251" s="238">
        <v>1992</v>
      </c>
      <c r="E251" s="238">
        <v>1993</v>
      </c>
      <c r="F251" s="238">
        <v>1994</v>
      </c>
      <c r="G251" s="238">
        <v>1995</v>
      </c>
      <c r="H251" s="238">
        <v>1996</v>
      </c>
      <c r="I251" s="238">
        <v>1997</v>
      </c>
      <c r="J251" s="238">
        <v>1998</v>
      </c>
      <c r="K251" s="238">
        <v>1999</v>
      </c>
      <c r="L251" s="238">
        <v>2000</v>
      </c>
      <c r="M251" s="238">
        <v>2001</v>
      </c>
      <c r="N251" s="238">
        <v>2002</v>
      </c>
      <c r="O251" s="238">
        <v>2003</v>
      </c>
    </row>
    <row r="252" spans="1:43" s="218" customFormat="1">
      <c r="B252" s="216" t="s">
        <v>0</v>
      </c>
      <c r="C252" s="239"/>
      <c r="D252" s="239"/>
      <c r="E252" s="239"/>
      <c r="F252" s="239"/>
      <c r="G252" s="239"/>
      <c r="H252" s="239"/>
      <c r="I252" s="239"/>
      <c r="J252" s="239"/>
      <c r="K252" s="239"/>
      <c r="L252" s="239"/>
      <c r="M252" s="239"/>
      <c r="N252" s="239"/>
      <c r="O252" s="239"/>
    </row>
    <row r="253" spans="1:43" s="218" customFormat="1">
      <c r="B253" s="219" t="s">
        <v>1</v>
      </c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</row>
    <row r="254" spans="1:43" s="218" customFormat="1">
      <c r="B254" s="219" t="s">
        <v>6</v>
      </c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0"/>
      <c r="N254" s="240"/>
      <c r="O254" s="240"/>
    </row>
    <row r="255" spans="1:43" s="218" customFormat="1">
      <c r="B255" s="219" t="s">
        <v>7</v>
      </c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0"/>
      <c r="N255" s="240"/>
      <c r="O255" s="240"/>
    </row>
    <row r="256" spans="1:43" s="218" customFormat="1">
      <c r="B256" s="219" t="s">
        <v>9</v>
      </c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0"/>
      <c r="N256" s="240"/>
      <c r="O256" s="240"/>
    </row>
    <row r="257" spans="2:15" s="218" customFormat="1">
      <c r="B257" s="219" t="s">
        <v>8</v>
      </c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0"/>
      <c r="N257" s="240"/>
      <c r="O257" s="240"/>
    </row>
    <row r="258" spans="2:15" s="218" customFormat="1">
      <c r="B258" s="219" t="s">
        <v>10</v>
      </c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0"/>
      <c r="N258" s="240"/>
      <c r="O258" s="240"/>
    </row>
    <row r="259" spans="2:15" s="218" customFormat="1">
      <c r="B259" s="219" t="s">
        <v>11</v>
      </c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</row>
    <row r="260" spans="2:15" s="218" customFormat="1" ht="13.5" thickBot="1">
      <c r="B260" s="241" t="s">
        <v>12</v>
      </c>
      <c r="C260" s="242"/>
      <c r="D260" s="242"/>
      <c r="E260" s="242"/>
      <c r="F260" s="242"/>
      <c r="G260" s="242"/>
      <c r="H260" s="242"/>
      <c r="I260" s="242"/>
      <c r="J260" s="242"/>
      <c r="K260" s="242"/>
      <c r="L260" s="242"/>
      <c r="M260" s="242"/>
      <c r="N260" s="242"/>
      <c r="O260" s="242"/>
    </row>
    <row r="261" spans="2:15" s="218" customFormat="1">
      <c r="B261" s="383" t="s">
        <v>36</v>
      </c>
      <c r="C261" s="440">
        <f>SUM(C252:C260)</f>
        <v>0</v>
      </c>
      <c r="D261" s="393">
        <f>SUM(D252:D260)</f>
        <v>0</v>
      </c>
      <c r="E261" s="393">
        <f t="shared" ref="E261:O261" si="22">SUM(E252:E260)</f>
        <v>0</v>
      </c>
      <c r="F261" s="393">
        <f t="shared" si="22"/>
        <v>0</v>
      </c>
      <c r="G261" s="393">
        <f t="shared" si="22"/>
        <v>0</v>
      </c>
      <c r="H261" s="393">
        <f t="shared" si="22"/>
        <v>0</v>
      </c>
      <c r="I261" s="393">
        <f t="shared" si="22"/>
        <v>0</v>
      </c>
      <c r="J261" s="393">
        <f t="shared" si="22"/>
        <v>0</v>
      </c>
      <c r="K261" s="393">
        <f t="shared" si="22"/>
        <v>0</v>
      </c>
      <c r="L261" s="393">
        <f t="shared" si="22"/>
        <v>0</v>
      </c>
      <c r="M261" s="393">
        <f t="shared" si="22"/>
        <v>0</v>
      </c>
      <c r="N261" s="393">
        <f t="shared" si="22"/>
        <v>0</v>
      </c>
      <c r="O261" s="445">
        <f t="shared" si="22"/>
        <v>0</v>
      </c>
    </row>
    <row r="262" spans="2:15" s="218" customFormat="1" ht="13.5" thickBot="1">
      <c r="B262" s="385"/>
      <c r="C262" s="441"/>
      <c r="D262" s="394"/>
      <c r="E262" s="394"/>
      <c r="F262" s="394"/>
      <c r="G262" s="394"/>
      <c r="H262" s="394"/>
      <c r="I262" s="394"/>
      <c r="J262" s="394"/>
      <c r="K262" s="394"/>
      <c r="L262" s="394"/>
      <c r="M262" s="394"/>
      <c r="N262" s="394"/>
      <c r="O262" s="446"/>
    </row>
    <row r="263" spans="2:15" s="218" customFormat="1" ht="13.5" thickBot="1">
      <c r="C263" s="442" t="s">
        <v>143</v>
      </c>
      <c r="D263" s="443"/>
      <c r="E263" s="443"/>
      <c r="F263" s="443"/>
      <c r="G263" s="443"/>
      <c r="H263" s="443"/>
      <c r="I263" s="443"/>
      <c r="J263" s="443"/>
      <c r="K263" s="443"/>
      <c r="L263" s="443"/>
      <c r="M263" s="443"/>
      <c r="N263" s="443"/>
      <c r="O263" s="444"/>
    </row>
    <row r="264" spans="2:15" s="218" customFormat="1" ht="13.5" thickBot="1">
      <c r="C264" s="238">
        <v>2004</v>
      </c>
      <c r="D264" s="238">
        <v>2005</v>
      </c>
      <c r="E264" s="238">
        <v>2006</v>
      </c>
      <c r="F264" s="238">
        <v>2007</v>
      </c>
      <c r="G264" s="238">
        <v>2008</v>
      </c>
      <c r="H264" s="238">
        <v>2009</v>
      </c>
      <c r="I264" s="238">
        <v>2010</v>
      </c>
      <c r="J264" s="238">
        <v>2011</v>
      </c>
      <c r="K264" s="238">
        <v>2012</v>
      </c>
      <c r="L264" s="238">
        <v>2013</v>
      </c>
      <c r="M264" s="238">
        <v>2014</v>
      </c>
      <c r="N264" s="238">
        <v>2015</v>
      </c>
      <c r="O264" s="238">
        <v>2016</v>
      </c>
    </row>
    <row r="265" spans="2:15" s="218" customFormat="1">
      <c r="B265" s="216" t="s">
        <v>0</v>
      </c>
      <c r="C265" s="239"/>
      <c r="D265" s="239"/>
      <c r="E265" s="239"/>
      <c r="F265" s="239"/>
      <c r="G265" s="239"/>
      <c r="H265" s="239"/>
      <c r="I265" s="239"/>
      <c r="J265" s="239"/>
      <c r="K265" s="239"/>
      <c r="L265" s="239"/>
      <c r="M265" s="239">
        <v>6</v>
      </c>
      <c r="N265" s="239">
        <v>13</v>
      </c>
      <c r="O265" s="239"/>
    </row>
    <row r="266" spans="2:15" s="218" customFormat="1">
      <c r="B266" s="219" t="s">
        <v>1</v>
      </c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0"/>
      <c r="N266" s="240"/>
      <c r="O266" s="240"/>
    </row>
    <row r="267" spans="2:15" s="218" customFormat="1">
      <c r="B267" s="219" t="s">
        <v>6</v>
      </c>
      <c r="C267" s="272"/>
      <c r="D267" s="272"/>
      <c r="E267" s="272"/>
      <c r="F267" s="272"/>
      <c r="G267" s="272"/>
      <c r="H267" s="272"/>
      <c r="I267" s="272"/>
      <c r="J267" s="272"/>
      <c r="K267" s="272"/>
      <c r="L267" s="272"/>
      <c r="M267" s="272"/>
      <c r="N267" s="272">
        <v>4</v>
      </c>
      <c r="O267" s="272">
        <v>1</v>
      </c>
    </row>
    <row r="268" spans="2:15" s="218" customFormat="1">
      <c r="B268" s="219" t="s">
        <v>7</v>
      </c>
      <c r="C268" s="272"/>
      <c r="D268" s="272"/>
      <c r="E268" s="272"/>
      <c r="F268" s="272"/>
      <c r="G268" s="272"/>
      <c r="H268" s="272"/>
      <c r="I268" s="272"/>
      <c r="J268" s="272"/>
      <c r="K268" s="272"/>
      <c r="L268" s="272"/>
      <c r="M268" s="272">
        <v>1</v>
      </c>
      <c r="N268" s="272">
        <v>7</v>
      </c>
      <c r="O268" s="272"/>
    </row>
    <row r="269" spans="2:15" s="218" customFormat="1">
      <c r="B269" s="219" t="s">
        <v>9</v>
      </c>
      <c r="C269" s="272"/>
      <c r="D269" s="272"/>
      <c r="E269" s="272"/>
      <c r="F269" s="272"/>
      <c r="G269" s="272"/>
      <c r="H269" s="272"/>
      <c r="I269" s="272"/>
      <c r="J269" s="272"/>
      <c r="K269" s="272"/>
      <c r="L269" s="272"/>
      <c r="M269" s="272"/>
      <c r="N269" s="272"/>
      <c r="O269" s="272"/>
    </row>
    <row r="270" spans="2:15" s="218" customFormat="1">
      <c r="B270" s="219" t="s">
        <v>8</v>
      </c>
      <c r="C270" s="272"/>
      <c r="D270" s="272"/>
      <c r="E270" s="272"/>
      <c r="F270" s="272"/>
      <c r="G270" s="272"/>
      <c r="H270" s="272"/>
      <c r="I270" s="272"/>
      <c r="J270" s="272"/>
      <c r="K270" s="272"/>
      <c r="L270" s="272"/>
      <c r="M270" s="272"/>
      <c r="N270" s="272">
        <v>5</v>
      </c>
      <c r="O270" s="272"/>
    </row>
    <row r="271" spans="2:15" s="218" customFormat="1">
      <c r="B271" s="219" t="s">
        <v>10</v>
      </c>
      <c r="C271" s="256"/>
      <c r="D271" s="256"/>
      <c r="E271" s="256"/>
      <c r="F271" s="256">
        <v>1</v>
      </c>
      <c r="G271" s="256"/>
      <c r="H271" s="256"/>
      <c r="I271" s="256"/>
      <c r="J271" s="256"/>
      <c r="K271" s="256"/>
      <c r="L271" s="256"/>
      <c r="M271" s="256"/>
      <c r="N271" s="256"/>
      <c r="O271" s="256"/>
    </row>
    <row r="272" spans="2:15" s="218" customFormat="1">
      <c r="B272" s="219" t="s">
        <v>11</v>
      </c>
      <c r="C272" s="256"/>
      <c r="D272" s="256"/>
      <c r="E272" s="256"/>
      <c r="F272" s="256"/>
      <c r="G272" s="256"/>
      <c r="H272" s="256"/>
      <c r="I272" s="256"/>
      <c r="J272" s="256"/>
      <c r="K272" s="256"/>
      <c r="L272" s="256"/>
      <c r="M272" s="256"/>
      <c r="N272" s="256"/>
      <c r="O272" s="256"/>
    </row>
    <row r="273" spans="2:15" s="218" customFormat="1" ht="13.5" thickBot="1">
      <c r="B273" s="241" t="s">
        <v>12</v>
      </c>
      <c r="C273" s="260"/>
      <c r="D273" s="260"/>
      <c r="E273" s="260"/>
      <c r="F273" s="260"/>
      <c r="G273" s="260"/>
      <c r="H273" s="260"/>
      <c r="I273" s="260"/>
      <c r="J273" s="260"/>
      <c r="K273" s="260"/>
      <c r="L273" s="260"/>
      <c r="M273" s="260"/>
      <c r="N273" s="260">
        <v>1</v>
      </c>
      <c r="O273" s="260"/>
    </row>
    <row r="274" spans="2:15" s="218" customFormat="1" ht="12.75" customHeight="1">
      <c r="B274" s="383" t="s">
        <v>36</v>
      </c>
      <c r="C274" s="447">
        <f t="shared" ref="C274:O274" si="23">SUM(C265:C273)</f>
        <v>0</v>
      </c>
      <c r="D274" s="436">
        <f t="shared" si="23"/>
        <v>0</v>
      </c>
      <c r="E274" s="436">
        <f t="shared" si="23"/>
        <v>0</v>
      </c>
      <c r="F274" s="436">
        <f t="shared" si="23"/>
        <v>1</v>
      </c>
      <c r="G274" s="436">
        <f t="shared" si="23"/>
        <v>0</v>
      </c>
      <c r="H274" s="436">
        <f t="shared" si="23"/>
        <v>0</v>
      </c>
      <c r="I274" s="436">
        <f t="shared" si="23"/>
        <v>0</v>
      </c>
      <c r="J274" s="436">
        <f t="shared" si="23"/>
        <v>0</v>
      </c>
      <c r="K274" s="436">
        <f t="shared" si="23"/>
        <v>0</v>
      </c>
      <c r="L274" s="436">
        <f t="shared" si="23"/>
        <v>0</v>
      </c>
      <c r="M274" s="436">
        <f t="shared" si="23"/>
        <v>7</v>
      </c>
      <c r="N274" s="436">
        <f t="shared" si="23"/>
        <v>30</v>
      </c>
      <c r="O274" s="438">
        <f t="shared" si="23"/>
        <v>1</v>
      </c>
    </row>
    <row r="275" spans="2:15" s="218" customFormat="1" ht="13.5" customHeight="1" thickBot="1">
      <c r="B275" s="385"/>
      <c r="C275" s="448"/>
      <c r="D275" s="437"/>
      <c r="E275" s="437"/>
      <c r="F275" s="437"/>
      <c r="G275" s="437"/>
      <c r="H275" s="437"/>
      <c r="I275" s="437"/>
      <c r="J275" s="437"/>
      <c r="K275" s="437"/>
      <c r="L275" s="437"/>
      <c r="M275" s="437"/>
      <c r="N275" s="437"/>
      <c r="O275" s="439"/>
    </row>
    <row r="276" spans="2:15" s="218" customFormat="1" ht="13.5" thickBot="1">
      <c r="C276" s="395" t="s">
        <v>143</v>
      </c>
      <c r="D276" s="396"/>
      <c r="E276" s="396"/>
      <c r="F276" s="396"/>
      <c r="G276" s="396"/>
      <c r="H276" s="396"/>
      <c r="I276" s="396"/>
      <c r="J276" s="396"/>
      <c r="K276" s="396"/>
      <c r="L276" s="396"/>
      <c r="M276" s="396"/>
      <c r="N276" s="396"/>
      <c r="O276" s="397"/>
    </row>
    <row r="277" spans="2:15" s="218" customFormat="1" ht="13.5" thickBot="1">
      <c r="C277" s="277">
        <v>2017</v>
      </c>
      <c r="D277" s="277">
        <v>2018</v>
      </c>
      <c r="E277" s="277">
        <v>2019</v>
      </c>
      <c r="F277" s="277">
        <v>2020</v>
      </c>
      <c r="G277" s="277">
        <v>2021</v>
      </c>
      <c r="H277" s="277">
        <v>2022</v>
      </c>
      <c r="I277" s="278">
        <v>2023</v>
      </c>
      <c r="J277" s="278">
        <v>2024</v>
      </c>
      <c r="K277" s="278">
        <v>2025</v>
      </c>
      <c r="L277" s="278">
        <v>2026</v>
      </c>
      <c r="M277" s="278">
        <v>2027</v>
      </c>
      <c r="N277" s="278">
        <v>2028</v>
      </c>
      <c r="O277" s="277">
        <v>2029</v>
      </c>
    </row>
    <row r="278" spans="2:15" s="218" customFormat="1">
      <c r="B278" s="216" t="s">
        <v>0</v>
      </c>
      <c r="C278" s="280">
        <v>1</v>
      </c>
      <c r="D278" s="280">
        <v>17</v>
      </c>
      <c r="E278" s="280"/>
      <c r="F278" s="280">
        <v>13</v>
      </c>
      <c r="G278" s="280">
        <v>3</v>
      </c>
      <c r="H278" s="280"/>
      <c r="I278" s="281"/>
      <c r="J278" s="281">
        <v>52</v>
      </c>
      <c r="K278" s="281"/>
      <c r="L278" s="281"/>
      <c r="M278" s="281"/>
      <c r="N278" s="281"/>
      <c r="O278" s="280"/>
    </row>
    <row r="279" spans="2:15" s="218" customFormat="1">
      <c r="B279" s="219" t="s">
        <v>1</v>
      </c>
      <c r="C279" s="272"/>
      <c r="D279" s="272"/>
      <c r="E279" s="272"/>
      <c r="F279" s="272"/>
      <c r="G279" s="272"/>
      <c r="H279" s="272"/>
      <c r="I279" s="274"/>
      <c r="J279" s="274"/>
      <c r="K279" s="274"/>
      <c r="L279" s="274"/>
      <c r="M279" s="274"/>
      <c r="N279" s="274"/>
      <c r="O279" s="272"/>
    </row>
    <row r="280" spans="2:15" s="218" customFormat="1">
      <c r="B280" s="219" t="s">
        <v>6</v>
      </c>
      <c r="C280" s="272">
        <v>8</v>
      </c>
      <c r="D280" s="272"/>
      <c r="E280" s="272">
        <v>1</v>
      </c>
      <c r="F280" s="272"/>
      <c r="G280" s="272"/>
      <c r="H280" s="272"/>
      <c r="I280" s="274">
        <v>1</v>
      </c>
      <c r="J280" s="274">
        <v>8</v>
      </c>
      <c r="K280" s="274"/>
      <c r="L280" s="274"/>
      <c r="M280" s="274"/>
      <c r="N280" s="274"/>
      <c r="O280" s="272"/>
    </row>
    <row r="281" spans="2:15" s="218" customFormat="1">
      <c r="B281" s="219" t="s">
        <v>7</v>
      </c>
      <c r="C281" s="272"/>
      <c r="D281" s="272"/>
      <c r="E281" s="272"/>
      <c r="F281" s="272">
        <v>4</v>
      </c>
      <c r="G281" s="272"/>
      <c r="H281" s="272"/>
      <c r="I281" s="274"/>
      <c r="J281" s="274">
        <v>30</v>
      </c>
      <c r="K281" s="274"/>
      <c r="L281" s="274"/>
      <c r="M281" s="274"/>
      <c r="N281" s="274"/>
      <c r="O281" s="272"/>
    </row>
    <row r="282" spans="2:15" s="218" customFormat="1">
      <c r="B282" s="219" t="s">
        <v>9</v>
      </c>
      <c r="C282" s="272"/>
      <c r="D282" s="272"/>
      <c r="E282" s="272"/>
      <c r="F282" s="272"/>
      <c r="G282" s="272"/>
      <c r="H282" s="272"/>
      <c r="I282" s="274"/>
      <c r="J282" s="274">
        <v>9</v>
      </c>
      <c r="K282" s="274"/>
      <c r="L282" s="274"/>
      <c r="M282" s="274"/>
      <c r="N282" s="274"/>
      <c r="O282" s="272"/>
    </row>
    <row r="283" spans="2:15" s="218" customFormat="1">
      <c r="B283" s="219" t="s">
        <v>8</v>
      </c>
      <c r="C283" s="272">
        <v>2</v>
      </c>
      <c r="D283" s="272">
        <v>5</v>
      </c>
      <c r="E283" s="272">
        <v>1</v>
      </c>
      <c r="F283" s="272"/>
      <c r="G283" s="272">
        <v>1</v>
      </c>
      <c r="H283" s="272"/>
      <c r="I283" s="274">
        <v>4</v>
      </c>
      <c r="J283" s="274">
        <v>10</v>
      </c>
      <c r="K283" s="274"/>
      <c r="L283" s="274"/>
      <c r="M283" s="274"/>
      <c r="N283" s="274"/>
      <c r="O283" s="272"/>
    </row>
    <row r="284" spans="2:15" s="218" customFormat="1">
      <c r="B284" s="219" t="s">
        <v>10</v>
      </c>
      <c r="C284" s="256"/>
      <c r="D284" s="256"/>
      <c r="E284" s="256"/>
      <c r="F284" s="256"/>
      <c r="G284" s="256"/>
      <c r="H284" s="256"/>
      <c r="I284" s="258"/>
      <c r="J284" s="258"/>
      <c r="K284" s="258"/>
      <c r="L284" s="258"/>
      <c r="M284" s="258"/>
      <c r="N284" s="258"/>
      <c r="O284" s="256"/>
    </row>
    <row r="285" spans="2:15" s="218" customFormat="1">
      <c r="B285" s="219" t="s">
        <v>11</v>
      </c>
      <c r="C285" s="256">
        <v>1</v>
      </c>
      <c r="D285" s="256"/>
      <c r="E285" s="256"/>
      <c r="F285" s="256"/>
      <c r="G285" s="256"/>
      <c r="H285" s="256"/>
      <c r="I285" s="258"/>
      <c r="J285" s="258"/>
      <c r="K285" s="258"/>
      <c r="L285" s="258"/>
      <c r="M285" s="258"/>
      <c r="N285" s="258"/>
      <c r="O285" s="256"/>
    </row>
    <row r="286" spans="2:15" s="218" customFormat="1" ht="13.5" thickBot="1">
      <c r="B286" s="241" t="s">
        <v>12</v>
      </c>
      <c r="C286" s="260"/>
      <c r="D286" s="260">
        <v>1</v>
      </c>
      <c r="E286" s="260"/>
      <c r="F286" s="260"/>
      <c r="G286" s="260"/>
      <c r="H286" s="260"/>
      <c r="I286" s="268">
        <v>1</v>
      </c>
      <c r="J286" s="268"/>
      <c r="K286" s="268"/>
      <c r="L286" s="268"/>
      <c r="M286" s="268"/>
      <c r="N286" s="268"/>
      <c r="O286" s="260"/>
    </row>
    <row r="287" spans="2:15" s="218" customFormat="1">
      <c r="B287" s="383" t="s">
        <v>36</v>
      </c>
      <c r="C287" s="440">
        <f t="shared" ref="C287:O287" si="24">SUM(C278:C286)</f>
        <v>12</v>
      </c>
      <c r="D287" s="393">
        <f t="shared" si="24"/>
        <v>23</v>
      </c>
      <c r="E287" s="393">
        <f t="shared" si="24"/>
        <v>2</v>
      </c>
      <c r="F287" s="393">
        <f t="shared" si="24"/>
        <v>17</v>
      </c>
      <c r="G287" s="393">
        <f t="shared" si="24"/>
        <v>4</v>
      </c>
      <c r="H287" s="393">
        <f t="shared" si="24"/>
        <v>0</v>
      </c>
      <c r="I287" s="393">
        <f t="shared" si="24"/>
        <v>6</v>
      </c>
      <c r="J287" s="393">
        <f t="shared" si="24"/>
        <v>109</v>
      </c>
      <c r="K287" s="393">
        <f t="shared" si="24"/>
        <v>0</v>
      </c>
      <c r="L287" s="393">
        <f t="shared" si="24"/>
        <v>0</v>
      </c>
      <c r="M287" s="393">
        <f t="shared" si="24"/>
        <v>0</v>
      </c>
      <c r="N287" s="393">
        <f t="shared" si="24"/>
        <v>0</v>
      </c>
      <c r="O287" s="445">
        <f t="shared" si="24"/>
        <v>0</v>
      </c>
    </row>
    <row r="288" spans="2:15" s="218" customFormat="1" ht="13.5" thickBot="1">
      <c r="B288" s="385"/>
      <c r="C288" s="441"/>
      <c r="D288" s="394"/>
      <c r="E288" s="394"/>
      <c r="F288" s="394"/>
      <c r="G288" s="394"/>
      <c r="H288" s="394"/>
      <c r="I288" s="394"/>
      <c r="J288" s="394"/>
      <c r="K288" s="394"/>
      <c r="L288" s="394"/>
      <c r="M288" s="394"/>
      <c r="N288" s="394"/>
      <c r="O288" s="446"/>
    </row>
    <row r="289" spans="2:4" s="218" customFormat="1">
      <c r="B289" s="383" t="s">
        <v>37</v>
      </c>
      <c r="C289" s="383">
        <f>C261+D261+E261+F261+G261+H261+I261+J261+K261+L261+M261+N261+O261+C274+D274+E274+F274+G274+H274+I274+J274+K274+L274+M274+N274+O274+C287+D287+E287+F287+G287+H287+O287+I287+J287+K287+L287+M287+N287</f>
        <v>212</v>
      </c>
      <c r="D289" s="409"/>
    </row>
    <row r="290" spans="2:4" s="218" customFormat="1" ht="13.5" thickBot="1">
      <c r="B290" s="385"/>
      <c r="C290" s="385"/>
      <c r="D290" s="410"/>
    </row>
    <row r="291" spans="2:4" s="218" customFormat="1"/>
    <row r="292" spans="2:4" s="218" customFormat="1"/>
    <row r="293" spans="2:4" s="218" customFormat="1"/>
  </sheetData>
  <mergeCells count="383">
    <mergeCell ref="M14:N14"/>
    <mergeCell ref="I15:L15"/>
    <mergeCell ref="M15:N15"/>
    <mergeCell ref="I8:L8"/>
    <mergeCell ref="M8:N8"/>
    <mergeCell ref="M9:N9"/>
    <mergeCell ref="M10:N10"/>
    <mergeCell ref="M11:N11"/>
    <mergeCell ref="M12:N12"/>
    <mergeCell ref="B231:B232"/>
    <mergeCell ref="C231:D232"/>
    <mergeCell ref="O178:O179"/>
    <mergeCell ref="O189:O190"/>
    <mergeCell ref="J229:J230"/>
    <mergeCell ref="K229:K230"/>
    <mergeCell ref="L229:L230"/>
    <mergeCell ref="M229:M230"/>
    <mergeCell ref="N229:N230"/>
    <mergeCell ref="E229:E230"/>
    <mergeCell ref="F229:F230"/>
    <mergeCell ref="G229:G230"/>
    <mergeCell ref="H229:H230"/>
    <mergeCell ref="I229:I230"/>
    <mergeCell ref="M216:M217"/>
    <mergeCell ref="N216:N217"/>
    <mergeCell ref="O216:O217"/>
    <mergeCell ref="C229:C230"/>
    <mergeCell ref="O203:O204"/>
    <mergeCell ref="I216:I217"/>
    <mergeCell ref="J216:J217"/>
    <mergeCell ref="K216:K217"/>
    <mergeCell ref="L216:L217"/>
    <mergeCell ref="M203:M204"/>
    <mergeCell ref="D229:D230"/>
    <mergeCell ref="B229:B230"/>
    <mergeCell ref="C203:C204"/>
    <mergeCell ref="D203:D204"/>
    <mergeCell ref="E203:E204"/>
    <mergeCell ref="F203:F204"/>
    <mergeCell ref="G203:G204"/>
    <mergeCell ref="H203:H204"/>
    <mergeCell ref="C205:O205"/>
    <mergeCell ref="B203:B204"/>
    <mergeCell ref="C218:O218"/>
    <mergeCell ref="B216:B217"/>
    <mergeCell ref="O229:O230"/>
    <mergeCell ref="F216:F217"/>
    <mergeCell ref="J203:J204"/>
    <mergeCell ref="K203:K204"/>
    <mergeCell ref="L203:L204"/>
    <mergeCell ref="C216:C217"/>
    <mergeCell ref="D216:D217"/>
    <mergeCell ref="A189:A190"/>
    <mergeCell ref="B189:B190"/>
    <mergeCell ref="R2:AE3"/>
    <mergeCell ref="K114:K115"/>
    <mergeCell ref="B145:B146"/>
    <mergeCell ref="B173:B174"/>
    <mergeCell ref="C173:D174"/>
    <mergeCell ref="H145:H146"/>
    <mergeCell ref="I145:I146"/>
    <mergeCell ref="J145:J146"/>
    <mergeCell ref="K145:K146"/>
    <mergeCell ref="L145:L146"/>
    <mergeCell ref="M145:M146"/>
    <mergeCell ref="N145:N146"/>
    <mergeCell ref="O145:O146"/>
    <mergeCell ref="C158:C159"/>
    <mergeCell ref="A131:A132"/>
    <mergeCell ref="B131:B132"/>
    <mergeCell ref="C145:C146"/>
    <mergeCell ref="D145:D146"/>
    <mergeCell ref="E145:E146"/>
    <mergeCell ref="F145:F146"/>
    <mergeCell ref="G145:G146"/>
    <mergeCell ref="M114:M115"/>
    <mergeCell ref="I130:L130"/>
    <mergeCell ref="I124:L124"/>
    <mergeCell ref="M124:N124"/>
    <mergeCell ref="I181:L181"/>
    <mergeCell ref="I182:L182"/>
    <mergeCell ref="I183:L183"/>
    <mergeCell ref="M180:N180"/>
    <mergeCell ref="M181:N181"/>
    <mergeCell ref="M182:N182"/>
    <mergeCell ref="M178:N179"/>
    <mergeCell ref="M120:N121"/>
    <mergeCell ref="I122:L122"/>
    <mergeCell ref="I125:L125"/>
    <mergeCell ref="H171:H172"/>
    <mergeCell ref="I171:I172"/>
    <mergeCell ref="J171:J172"/>
    <mergeCell ref="K158:K159"/>
    <mergeCell ref="L158:L159"/>
    <mergeCell ref="M158:M159"/>
    <mergeCell ref="M125:N125"/>
    <mergeCell ref="I126:L126"/>
    <mergeCell ref="M126:N126"/>
    <mergeCell ref="I127:L127"/>
    <mergeCell ref="M127:N127"/>
    <mergeCell ref="I128:L128"/>
    <mergeCell ref="M128:N128"/>
    <mergeCell ref="K171:K172"/>
    <mergeCell ref="N158:N159"/>
    <mergeCell ref="M122:N122"/>
    <mergeCell ref="I131:L132"/>
    <mergeCell ref="M131:N132"/>
    <mergeCell ref="M129:N129"/>
    <mergeCell ref="M130:N130"/>
    <mergeCell ref="I129:L129"/>
    <mergeCell ref="B116:B117"/>
    <mergeCell ref="C116:D117"/>
    <mergeCell ref="O63:O64"/>
    <mergeCell ref="O74:O75"/>
    <mergeCell ref="I114:I115"/>
    <mergeCell ref="J114:J115"/>
    <mergeCell ref="N114:N115"/>
    <mergeCell ref="E114:E115"/>
    <mergeCell ref="F114:F115"/>
    <mergeCell ref="G114:G115"/>
    <mergeCell ref="H114:H115"/>
    <mergeCell ref="O114:O115"/>
    <mergeCell ref="M101:M102"/>
    <mergeCell ref="N101:N102"/>
    <mergeCell ref="O101:O102"/>
    <mergeCell ref="C114:C115"/>
    <mergeCell ref="D114:D115"/>
    <mergeCell ref="H101:H102"/>
    <mergeCell ref="B88:B89"/>
    <mergeCell ref="C88:C89"/>
    <mergeCell ref="L114:L115"/>
    <mergeCell ref="B114:B115"/>
    <mergeCell ref="M72:N72"/>
    <mergeCell ref="M73:N73"/>
    <mergeCell ref="A16:A17"/>
    <mergeCell ref="B16:B17"/>
    <mergeCell ref="C19:O19"/>
    <mergeCell ref="B43:B44"/>
    <mergeCell ref="B56:B57"/>
    <mergeCell ref="M88:M89"/>
    <mergeCell ref="N88:N89"/>
    <mergeCell ref="O88:O89"/>
    <mergeCell ref="I101:I102"/>
    <mergeCell ref="J101:J102"/>
    <mergeCell ref="K101:K102"/>
    <mergeCell ref="L101:L102"/>
    <mergeCell ref="C101:C102"/>
    <mergeCell ref="D101:D102"/>
    <mergeCell ref="E101:E102"/>
    <mergeCell ref="F101:F102"/>
    <mergeCell ref="G101:G102"/>
    <mergeCell ref="D88:D89"/>
    <mergeCell ref="E88:E89"/>
    <mergeCell ref="F88:F89"/>
    <mergeCell ref="G88:G89"/>
    <mergeCell ref="H88:H89"/>
    <mergeCell ref="I88:I89"/>
    <mergeCell ref="J88:J89"/>
    <mergeCell ref="A74:A75"/>
    <mergeCell ref="B74:B75"/>
    <mergeCell ref="B30:B31"/>
    <mergeCell ref="C30:C31"/>
    <mergeCell ref="D30:D31"/>
    <mergeCell ref="E30:E31"/>
    <mergeCell ref="F30:F31"/>
    <mergeCell ref="B58:B59"/>
    <mergeCell ref="C58:D59"/>
    <mergeCell ref="C56:C57"/>
    <mergeCell ref="D56:D57"/>
    <mergeCell ref="E56:E57"/>
    <mergeCell ref="F56:F57"/>
    <mergeCell ref="C43:C44"/>
    <mergeCell ref="I30:I31"/>
    <mergeCell ref="J30:J31"/>
    <mergeCell ref="D43:D44"/>
    <mergeCell ref="E43:E44"/>
    <mergeCell ref="F43:F44"/>
    <mergeCell ref="O5:O6"/>
    <mergeCell ref="G30:G31"/>
    <mergeCell ref="H30:H31"/>
    <mergeCell ref="I56:I57"/>
    <mergeCell ref="J56:J57"/>
    <mergeCell ref="K56:K57"/>
    <mergeCell ref="L56:L57"/>
    <mergeCell ref="M56:M57"/>
    <mergeCell ref="N56:N57"/>
    <mergeCell ref="O56:O57"/>
    <mergeCell ref="O16:O17"/>
    <mergeCell ref="N43:N44"/>
    <mergeCell ref="O43:O44"/>
    <mergeCell ref="O30:O31"/>
    <mergeCell ref="H43:H44"/>
    <mergeCell ref="I43:I44"/>
    <mergeCell ref="J43:J44"/>
    <mergeCell ref="K43:K44"/>
    <mergeCell ref="L43:L44"/>
    <mergeCell ref="G43:G44"/>
    <mergeCell ref="M43:M44"/>
    <mergeCell ref="I13:L13"/>
    <mergeCell ref="M13:N13"/>
    <mergeCell ref="I14:L14"/>
    <mergeCell ref="M68:N68"/>
    <mergeCell ref="M69:N69"/>
    <mergeCell ref="M70:N70"/>
    <mergeCell ref="M71:N71"/>
    <mergeCell ref="N203:N204"/>
    <mergeCell ref="M187:N187"/>
    <mergeCell ref="M188:N188"/>
    <mergeCell ref="M189:N190"/>
    <mergeCell ref="C192:O192"/>
    <mergeCell ref="I187:L187"/>
    <mergeCell ref="I188:L188"/>
    <mergeCell ref="C171:C172"/>
    <mergeCell ref="D171:D172"/>
    <mergeCell ref="E171:E172"/>
    <mergeCell ref="I158:I159"/>
    <mergeCell ref="J158:J159"/>
    <mergeCell ref="O120:O121"/>
    <mergeCell ref="O131:O132"/>
    <mergeCell ref="L171:L172"/>
    <mergeCell ref="M171:M172"/>
    <mergeCell ref="N171:N172"/>
    <mergeCell ref="O171:O172"/>
    <mergeCell ref="F171:F172"/>
    <mergeCell ref="G171:G172"/>
    <mergeCell ref="K30:K31"/>
    <mergeCell ref="L30:L31"/>
    <mergeCell ref="M30:M31"/>
    <mergeCell ref="N30:N31"/>
    <mergeCell ref="M16:N17"/>
    <mergeCell ref="M66:N66"/>
    <mergeCell ref="M67:N67"/>
    <mergeCell ref="M63:N64"/>
    <mergeCell ref="M65:N65"/>
    <mergeCell ref="B158:B159"/>
    <mergeCell ref="C160:O160"/>
    <mergeCell ref="B171:B172"/>
    <mergeCell ref="D158:D159"/>
    <mergeCell ref="E158:E159"/>
    <mergeCell ref="O247:O248"/>
    <mergeCell ref="C250:O250"/>
    <mergeCell ref="C263:O263"/>
    <mergeCell ref="B261:B262"/>
    <mergeCell ref="O158:O159"/>
    <mergeCell ref="O176:Q176"/>
    <mergeCell ref="O236:O237"/>
    <mergeCell ref="M243:N243"/>
    <mergeCell ref="M244:N244"/>
    <mergeCell ref="O177:Q177"/>
    <mergeCell ref="I180:L180"/>
    <mergeCell ref="F158:F159"/>
    <mergeCell ref="G158:G159"/>
    <mergeCell ref="H158:H159"/>
    <mergeCell ref="M184:N184"/>
    <mergeCell ref="I184:L184"/>
    <mergeCell ref="E216:E217"/>
    <mergeCell ref="H216:H217"/>
    <mergeCell ref="G216:G217"/>
    <mergeCell ref="I261:I262"/>
    <mergeCell ref="J261:J262"/>
    <mergeCell ref="A247:A248"/>
    <mergeCell ref="B247:B248"/>
    <mergeCell ref="J287:J288"/>
    <mergeCell ref="K287:K288"/>
    <mergeCell ref="L287:L288"/>
    <mergeCell ref="M287:M288"/>
    <mergeCell ref="N287:N288"/>
    <mergeCell ref="B274:B275"/>
    <mergeCell ref="L274:L275"/>
    <mergeCell ref="M274:M275"/>
    <mergeCell ref="O118:Q118"/>
    <mergeCell ref="O119:Q119"/>
    <mergeCell ref="C134:O134"/>
    <mergeCell ref="C147:O147"/>
    <mergeCell ref="I123:L123"/>
    <mergeCell ref="M123:N123"/>
    <mergeCell ref="O287:O288"/>
    <mergeCell ref="K261:K262"/>
    <mergeCell ref="L261:L262"/>
    <mergeCell ref="M261:M262"/>
    <mergeCell ref="N261:N262"/>
    <mergeCell ref="O261:O262"/>
    <mergeCell ref="C274:C275"/>
    <mergeCell ref="D274:D275"/>
    <mergeCell ref="J274:J275"/>
    <mergeCell ref="K274:K275"/>
    <mergeCell ref="C261:C262"/>
    <mergeCell ref="D261:D262"/>
    <mergeCell ref="E261:E262"/>
    <mergeCell ref="F261:F262"/>
    <mergeCell ref="G261:G262"/>
    <mergeCell ref="H261:H262"/>
    <mergeCell ref="I10:L10"/>
    <mergeCell ref="I11:L11"/>
    <mergeCell ref="I12:L12"/>
    <mergeCell ref="O2:Q2"/>
    <mergeCell ref="O3:Q3"/>
    <mergeCell ref="C2:K4"/>
    <mergeCell ref="B289:B290"/>
    <mergeCell ref="C289:D290"/>
    <mergeCell ref="N274:N275"/>
    <mergeCell ref="O274:O275"/>
    <mergeCell ref="C287:C288"/>
    <mergeCell ref="D287:D288"/>
    <mergeCell ref="E287:E288"/>
    <mergeCell ref="F287:F288"/>
    <mergeCell ref="G287:G288"/>
    <mergeCell ref="H287:H288"/>
    <mergeCell ref="I287:I288"/>
    <mergeCell ref="E274:E275"/>
    <mergeCell ref="F274:F275"/>
    <mergeCell ref="G274:G275"/>
    <mergeCell ref="H274:H275"/>
    <mergeCell ref="I274:I275"/>
    <mergeCell ref="C276:O276"/>
    <mergeCell ref="B287:B288"/>
    <mergeCell ref="O1:Q1"/>
    <mergeCell ref="C77:O77"/>
    <mergeCell ref="C90:O90"/>
    <mergeCell ref="B101:B102"/>
    <mergeCell ref="C103:O103"/>
    <mergeCell ref="I68:L68"/>
    <mergeCell ref="I69:L69"/>
    <mergeCell ref="I70:L70"/>
    <mergeCell ref="I71:L71"/>
    <mergeCell ref="I72:L72"/>
    <mergeCell ref="I73:L73"/>
    <mergeCell ref="I74:L75"/>
    <mergeCell ref="O4:Q4"/>
    <mergeCell ref="O61:Q61"/>
    <mergeCell ref="O62:Q62"/>
    <mergeCell ref="I16:L17"/>
    <mergeCell ref="A1:B1"/>
    <mergeCell ref="A3:B3"/>
    <mergeCell ref="A2:B2"/>
    <mergeCell ref="M5:N6"/>
    <mergeCell ref="M7:N7"/>
    <mergeCell ref="D6:E6"/>
    <mergeCell ref="I7:L7"/>
    <mergeCell ref="I9:L9"/>
    <mergeCell ref="M185:N185"/>
    <mergeCell ref="M186:N186"/>
    <mergeCell ref="I185:L185"/>
    <mergeCell ref="I186:L186"/>
    <mergeCell ref="I189:L190"/>
    <mergeCell ref="I203:I204"/>
    <mergeCell ref="I238:L238"/>
    <mergeCell ref="I239:L239"/>
    <mergeCell ref="I240:L240"/>
    <mergeCell ref="I241:L241"/>
    <mergeCell ref="I242:L242"/>
    <mergeCell ref="I243:L243"/>
    <mergeCell ref="I244:L244"/>
    <mergeCell ref="M238:N238"/>
    <mergeCell ref="M236:N237"/>
    <mergeCell ref="M239:N239"/>
    <mergeCell ref="M240:N240"/>
    <mergeCell ref="M241:N241"/>
    <mergeCell ref="M242:N242"/>
    <mergeCell ref="M245:N245"/>
    <mergeCell ref="M246:N246"/>
    <mergeCell ref="M247:N248"/>
    <mergeCell ref="C238:H248"/>
    <mergeCell ref="C7:H12"/>
    <mergeCell ref="C65:H73"/>
    <mergeCell ref="C122:H130"/>
    <mergeCell ref="C180:H188"/>
    <mergeCell ref="I245:L245"/>
    <mergeCell ref="I246:L246"/>
    <mergeCell ref="I247:L248"/>
    <mergeCell ref="M183:N183"/>
    <mergeCell ref="M74:N75"/>
    <mergeCell ref="I65:L65"/>
    <mergeCell ref="I66:L66"/>
    <mergeCell ref="I67:L67"/>
    <mergeCell ref="K88:K89"/>
    <mergeCell ref="L88:L89"/>
    <mergeCell ref="C32:O32"/>
    <mergeCell ref="C45:O45"/>
    <mergeCell ref="G56:G57"/>
    <mergeCell ref="H56:H57"/>
    <mergeCell ref="O234:Q234"/>
    <mergeCell ref="O235:Q235"/>
  </mergeCells>
  <pageMargins left="0.25" right="0.25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Výsledok</vt:lpstr>
      <vt:lpstr>Plán obstarania</vt:lpstr>
      <vt:lpstr>Priemerný vek vozidiel MO SR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MOLNAROVA Jana</cp:lastModifiedBy>
  <cp:revision>1</cp:revision>
  <cp:lastPrinted>2024-03-06T14:39:32Z</cp:lastPrinted>
  <dcterms:created xsi:type="dcterms:W3CDTF">2023-07-28T11:56:50Z</dcterms:created>
  <dcterms:modified xsi:type="dcterms:W3CDTF">2024-03-07T11:12:14Z</dcterms:modified>
</cp:coreProperties>
</file>